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avikovak\Documents\DOKUMENTY\01_ŠKOLSTVÍ\KONCEPCE ŠKOLSTVÍ BEROUN\"/>
    </mc:Choice>
  </mc:AlternateContent>
  <xr:revisionPtr revIDLastSave="0" documentId="13_ncr:1_{34C5E3BD-C2AE-431B-8591-72C79CD81C4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říloha" sheetId="1" r:id="rId1"/>
    <sheet name="Lis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B286" i="1"/>
  <c r="B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B276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B267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B259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B253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B241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B233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B222" i="1"/>
  <c r="L221" i="1" l="1"/>
  <c r="L299" i="1" s="1"/>
  <c r="L300" i="1" s="1"/>
  <c r="D221" i="1"/>
  <c r="D299" i="1" s="1"/>
  <c r="D300" i="1" s="1"/>
  <c r="P221" i="1"/>
  <c r="P299" i="1" s="1"/>
  <c r="P300" i="1" s="1"/>
  <c r="H221" i="1"/>
  <c r="H299" i="1" s="1"/>
  <c r="H300" i="1" s="1"/>
  <c r="B221" i="1"/>
  <c r="O221" i="1"/>
  <c r="K221" i="1"/>
  <c r="G221" i="1"/>
  <c r="C221" i="1"/>
  <c r="S221" i="1"/>
  <c r="R221" i="1"/>
  <c r="N221" i="1"/>
  <c r="J221" i="1"/>
  <c r="F221" i="1"/>
  <c r="Q221" i="1"/>
  <c r="M221" i="1"/>
  <c r="I221" i="1"/>
  <c r="E221" i="1"/>
  <c r="O171" i="1"/>
  <c r="O7" i="1"/>
  <c r="M299" i="1" l="1"/>
  <c r="M300" i="1" s="1"/>
  <c r="G299" i="1"/>
  <c r="G300" i="1" s="1"/>
  <c r="Q299" i="1"/>
  <c r="Q300" i="1" s="1"/>
  <c r="K299" i="1"/>
  <c r="K300" i="1" s="1"/>
  <c r="E299" i="1"/>
  <c r="E300" i="1" s="1"/>
  <c r="F299" i="1"/>
  <c r="F300" i="1" s="1"/>
  <c r="S299" i="1"/>
  <c r="S300" i="1" s="1"/>
  <c r="O299" i="1"/>
  <c r="O300" i="1" s="1"/>
  <c r="N299" i="1"/>
  <c r="N300" i="1" s="1"/>
  <c r="R299" i="1"/>
  <c r="R300" i="1" s="1"/>
  <c r="I299" i="1"/>
  <c r="I300" i="1" s="1"/>
  <c r="J299" i="1"/>
  <c r="J300" i="1" s="1"/>
  <c r="C299" i="1"/>
  <c r="C300" i="1" s="1"/>
  <c r="B299" i="1"/>
  <c r="B300" i="1" s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B211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C198" i="1"/>
  <c r="C195" i="1" s="1"/>
  <c r="D198" i="1"/>
  <c r="E198" i="1"/>
  <c r="F198" i="1"/>
  <c r="G198" i="1"/>
  <c r="G195" i="1" s="1"/>
  <c r="H198" i="1"/>
  <c r="H195" i="1" s="1"/>
  <c r="I198" i="1"/>
  <c r="I195" i="1" s="1"/>
  <c r="J198" i="1"/>
  <c r="J195" i="1" s="1"/>
  <c r="K198" i="1"/>
  <c r="K195" i="1" s="1"/>
  <c r="L198" i="1"/>
  <c r="L195" i="1" s="1"/>
  <c r="M198" i="1"/>
  <c r="M195" i="1" s="1"/>
  <c r="N198" i="1"/>
  <c r="N195" i="1" s="1"/>
  <c r="O198" i="1"/>
  <c r="O195" i="1" s="1"/>
  <c r="P198" i="1"/>
  <c r="P195" i="1" s="1"/>
  <c r="Q198" i="1"/>
  <c r="Q195" i="1" s="1"/>
  <c r="R198" i="1"/>
  <c r="R195" i="1" s="1"/>
  <c r="S198" i="1"/>
  <c r="S195" i="1" s="1"/>
  <c r="D195" i="1"/>
  <c r="E195" i="1"/>
  <c r="F195" i="1"/>
  <c r="B198" i="1"/>
  <c r="B195" i="1" s="1"/>
  <c r="B209" i="1"/>
  <c r="B207" i="1"/>
  <c r="B205" i="1"/>
  <c r="C184" i="1"/>
  <c r="C180" i="1" s="1"/>
  <c r="D184" i="1"/>
  <c r="D180" i="1" s="1"/>
  <c r="E184" i="1"/>
  <c r="E180" i="1" s="1"/>
  <c r="F184" i="1"/>
  <c r="F180" i="1" s="1"/>
  <c r="G184" i="1"/>
  <c r="G180" i="1" s="1"/>
  <c r="H184" i="1"/>
  <c r="H180" i="1" s="1"/>
  <c r="I184" i="1"/>
  <c r="I180" i="1" s="1"/>
  <c r="J184" i="1"/>
  <c r="J180" i="1" s="1"/>
  <c r="K184" i="1"/>
  <c r="K180" i="1" s="1"/>
  <c r="L184" i="1"/>
  <c r="L180" i="1" s="1"/>
  <c r="M184" i="1"/>
  <c r="M180" i="1" s="1"/>
  <c r="N184" i="1"/>
  <c r="N180" i="1" s="1"/>
  <c r="O184" i="1"/>
  <c r="O180" i="1" s="1"/>
  <c r="P184" i="1"/>
  <c r="Q184" i="1"/>
  <c r="R184" i="1"/>
  <c r="R180" i="1" s="1"/>
  <c r="S184" i="1"/>
  <c r="S180" i="1" s="1"/>
  <c r="B184" i="1"/>
  <c r="B180" i="1" s="1"/>
  <c r="C173" i="1"/>
  <c r="C169" i="1" s="1"/>
  <c r="D173" i="1"/>
  <c r="D169" i="1" s="1"/>
  <c r="E173" i="1"/>
  <c r="E169" i="1" s="1"/>
  <c r="F173" i="1"/>
  <c r="F169" i="1" s="1"/>
  <c r="G173" i="1"/>
  <c r="G169" i="1" s="1"/>
  <c r="H173" i="1"/>
  <c r="H169" i="1" s="1"/>
  <c r="I173" i="1"/>
  <c r="I169" i="1" s="1"/>
  <c r="J173" i="1"/>
  <c r="J169" i="1" s="1"/>
  <c r="K173" i="1"/>
  <c r="K169" i="1" s="1"/>
  <c r="L173" i="1"/>
  <c r="L169" i="1" s="1"/>
  <c r="M173" i="1"/>
  <c r="M169" i="1" s="1"/>
  <c r="N173" i="1"/>
  <c r="N169" i="1" s="1"/>
  <c r="O173" i="1"/>
  <c r="O169" i="1" s="1"/>
  <c r="P173" i="1"/>
  <c r="P169" i="1" s="1"/>
  <c r="Q173" i="1"/>
  <c r="Q169" i="1" s="1"/>
  <c r="R173" i="1"/>
  <c r="S173" i="1"/>
  <c r="B173" i="1"/>
  <c r="B169" i="1" s="1"/>
  <c r="B128" i="1"/>
  <c r="B124" i="1" s="1"/>
  <c r="C128" i="1"/>
  <c r="C124" i="1" s="1"/>
  <c r="D128" i="1"/>
  <c r="D124" i="1" s="1"/>
  <c r="E128" i="1"/>
  <c r="E124" i="1" s="1"/>
  <c r="F128" i="1"/>
  <c r="F124" i="1" s="1"/>
  <c r="G128" i="1"/>
  <c r="G124" i="1" s="1"/>
  <c r="B146" i="1"/>
  <c r="B142" i="1" s="1"/>
  <c r="C146" i="1"/>
  <c r="C142" i="1" s="1"/>
  <c r="D146" i="1"/>
  <c r="D142" i="1" s="1"/>
  <c r="E146" i="1"/>
  <c r="E142" i="1" s="1"/>
  <c r="F146" i="1"/>
  <c r="F142" i="1" s="1"/>
  <c r="G146" i="1"/>
  <c r="G142" i="1" s="1"/>
  <c r="I146" i="1"/>
  <c r="I142" i="1" s="1"/>
  <c r="J146" i="1"/>
  <c r="J142" i="1" s="1"/>
  <c r="K146" i="1"/>
  <c r="K142" i="1" s="1"/>
  <c r="L146" i="1"/>
  <c r="L142" i="1" s="1"/>
  <c r="M146" i="1"/>
  <c r="M142" i="1" s="1"/>
  <c r="N146" i="1"/>
  <c r="N142" i="1" s="1"/>
  <c r="O146" i="1"/>
  <c r="O142" i="1" s="1"/>
  <c r="P146" i="1"/>
  <c r="P142" i="1" s="1"/>
  <c r="Q146" i="1"/>
  <c r="Q142" i="1" s="1"/>
  <c r="R146" i="1"/>
  <c r="R142" i="1" s="1"/>
  <c r="S146" i="1"/>
  <c r="S142" i="1" s="1"/>
  <c r="H146" i="1"/>
  <c r="H142" i="1" s="1"/>
  <c r="I128" i="1"/>
  <c r="I124" i="1" s="1"/>
  <c r="J128" i="1"/>
  <c r="J124" i="1" s="1"/>
  <c r="K128" i="1"/>
  <c r="K124" i="1" s="1"/>
  <c r="L128" i="1"/>
  <c r="L124" i="1" s="1"/>
  <c r="M128" i="1"/>
  <c r="M124" i="1" s="1"/>
  <c r="N128" i="1"/>
  <c r="N124" i="1" s="1"/>
  <c r="O128" i="1"/>
  <c r="O124" i="1" s="1"/>
  <c r="P128" i="1"/>
  <c r="Q128" i="1"/>
  <c r="R128" i="1"/>
  <c r="R124" i="1" s="1"/>
  <c r="S128" i="1"/>
  <c r="S124" i="1" s="1"/>
  <c r="H128" i="1"/>
  <c r="H124" i="1" s="1"/>
  <c r="C108" i="1"/>
  <c r="C104" i="1" s="1"/>
  <c r="D108" i="1"/>
  <c r="D104" i="1" s="1"/>
  <c r="E108" i="1"/>
  <c r="E104" i="1" s="1"/>
  <c r="F108" i="1"/>
  <c r="F104" i="1" s="1"/>
  <c r="G108" i="1"/>
  <c r="G104" i="1" s="1"/>
  <c r="H108" i="1"/>
  <c r="H104" i="1" s="1"/>
  <c r="I108" i="1"/>
  <c r="I104" i="1" s="1"/>
  <c r="J108" i="1"/>
  <c r="J104" i="1" s="1"/>
  <c r="K108" i="1"/>
  <c r="K104" i="1" s="1"/>
  <c r="L108" i="1"/>
  <c r="L104" i="1" s="1"/>
  <c r="M108" i="1"/>
  <c r="M104" i="1" s="1"/>
  <c r="N108" i="1"/>
  <c r="N104" i="1" s="1"/>
  <c r="O108" i="1"/>
  <c r="O104" i="1" s="1"/>
  <c r="P108" i="1"/>
  <c r="P104" i="1" s="1"/>
  <c r="Q108" i="1"/>
  <c r="Q104" i="1" s="1"/>
  <c r="R108" i="1"/>
  <c r="R104" i="1" s="1"/>
  <c r="S108" i="1"/>
  <c r="S104" i="1" s="1"/>
  <c r="B108" i="1"/>
  <c r="B104" i="1" s="1"/>
  <c r="C84" i="1"/>
  <c r="C80" i="1" s="1"/>
  <c r="D84" i="1"/>
  <c r="D80" i="1" s="1"/>
  <c r="E84" i="1"/>
  <c r="E80" i="1" s="1"/>
  <c r="F84" i="1"/>
  <c r="F80" i="1" s="1"/>
  <c r="G84" i="1"/>
  <c r="G80" i="1" s="1"/>
  <c r="H84" i="1"/>
  <c r="H80" i="1" s="1"/>
  <c r="I84" i="1"/>
  <c r="I80" i="1" s="1"/>
  <c r="J84" i="1"/>
  <c r="J80" i="1" s="1"/>
  <c r="K84" i="1"/>
  <c r="K80" i="1" s="1"/>
  <c r="L84" i="1"/>
  <c r="L80" i="1" s="1"/>
  <c r="M84" i="1"/>
  <c r="M80" i="1" s="1"/>
  <c r="N84" i="1"/>
  <c r="N80" i="1" s="1"/>
  <c r="O84" i="1"/>
  <c r="O80" i="1" s="1"/>
  <c r="P84" i="1"/>
  <c r="P80" i="1" s="1"/>
  <c r="Q84" i="1"/>
  <c r="Q80" i="1" s="1"/>
  <c r="R84" i="1"/>
  <c r="R80" i="1" s="1"/>
  <c r="S84" i="1"/>
  <c r="S80" i="1" s="1"/>
  <c r="B84" i="1"/>
  <c r="B80" i="1" s="1"/>
  <c r="C53" i="1"/>
  <c r="C47" i="1" s="1"/>
  <c r="D53" i="1"/>
  <c r="D47" i="1" s="1"/>
  <c r="E53" i="1"/>
  <c r="E47" i="1" s="1"/>
  <c r="F53" i="1"/>
  <c r="F47" i="1" s="1"/>
  <c r="G53" i="1"/>
  <c r="G47" i="1" s="1"/>
  <c r="H53" i="1"/>
  <c r="H47" i="1" s="1"/>
  <c r="I53" i="1"/>
  <c r="I47" i="1" s="1"/>
  <c r="J53" i="1"/>
  <c r="J47" i="1" s="1"/>
  <c r="K53" i="1"/>
  <c r="K47" i="1" s="1"/>
  <c r="L53" i="1"/>
  <c r="M53" i="1"/>
  <c r="N53" i="1"/>
  <c r="N47" i="1" s="1"/>
  <c r="O53" i="1"/>
  <c r="O47" i="1" s="1"/>
  <c r="P53" i="1"/>
  <c r="Q53" i="1"/>
  <c r="R53" i="1"/>
  <c r="S53" i="1"/>
  <c r="B53" i="1"/>
  <c r="B47" i="1" s="1"/>
  <c r="B5" i="1"/>
  <c r="E9" i="1"/>
  <c r="E5" i="1" s="1"/>
  <c r="F9" i="1"/>
  <c r="F5" i="1" s="1"/>
  <c r="G9" i="1"/>
  <c r="G5" i="1" s="1"/>
  <c r="H9" i="1"/>
  <c r="H5" i="1" s="1"/>
  <c r="I9" i="1"/>
  <c r="I5" i="1" s="1"/>
  <c r="J9" i="1"/>
  <c r="J5" i="1" s="1"/>
  <c r="K9" i="1"/>
  <c r="K5" i="1" s="1"/>
  <c r="L9" i="1"/>
  <c r="L5" i="1" s="1"/>
  <c r="M9" i="1"/>
  <c r="M5" i="1" s="1"/>
  <c r="N9" i="1"/>
  <c r="N5" i="1" s="1"/>
  <c r="O9" i="1"/>
  <c r="O5" i="1" s="1"/>
  <c r="P9" i="1"/>
  <c r="P5" i="1" s="1"/>
  <c r="Q9" i="1"/>
  <c r="Q5" i="1" s="1"/>
  <c r="R9" i="1"/>
  <c r="R5" i="1" s="1"/>
  <c r="S9" i="1"/>
  <c r="C9" i="1"/>
  <c r="C5" i="1" s="1"/>
  <c r="D9" i="1"/>
  <c r="D5" i="1" s="1"/>
  <c r="S213" i="1"/>
  <c r="S211" i="1" s="1"/>
  <c r="R213" i="1"/>
  <c r="R211" i="1" s="1"/>
  <c r="S49" i="1"/>
  <c r="R49" i="1"/>
  <c r="R47" i="1" s="1"/>
  <c r="S7" i="1"/>
  <c r="S171" i="1"/>
  <c r="R171" i="1"/>
  <c r="Q49" i="1"/>
  <c r="P49" i="1"/>
  <c r="Q182" i="1"/>
  <c r="P182" i="1"/>
  <c r="Q126" i="1"/>
  <c r="P126" i="1"/>
  <c r="M49" i="1"/>
  <c r="L49" i="1"/>
  <c r="C4" i="1" l="1"/>
  <c r="C296" i="1" s="1"/>
  <c r="C297" i="1" s="1"/>
  <c r="H4" i="1"/>
  <c r="H296" i="1" s="1"/>
  <c r="H297" i="1" s="1"/>
  <c r="B4" i="1"/>
  <c r="B296" i="1" s="1"/>
  <c r="B297" i="1" s="1"/>
  <c r="K4" i="1"/>
  <c r="G4" i="1"/>
  <c r="C293" i="1"/>
  <c r="C294" i="1" s="1"/>
  <c r="O4" i="1"/>
  <c r="N4" i="1"/>
  <c r="J4" i="1"/>
  <c r="F4" i="1"/>
  <c r="D4" i="1"/>
  <c r="I4" i="1"/>
  <c r="E4" i="1"/>
  <c r="Q124" i="1"/>
  <c r="Q47" i="1"/>
  <c r="M47" i="1"/>
  <c r="M4" i="1" s="1"/>
  <c r="Q180" i="1"/>
  <c r="L47" i="1"/>
  <c r="L4" i="1" s="1"/>
  <c r="P47" i="1"/>
  <c r="P180" i="1"/>
  <c r="R169" i="1"/>
  <c r="R4" i="1" s="1"/>
  <c r="S47" i="1"/>
  <c r="S169" i="1"/>
  <c r="S5" i="1"/>
  <c r="P124" i="1"/>
  <c r="A196" i="1"/>
  <c r="A181" i="1"/>
  <c r="A170" i="1"/>
  <c r="A143" i="1"/>
  <c r="A125" i="1"/>
  <c r="A81" i="1"/>
  <c r="H293" i="1" l="1"/>
  <c r="H294" i="1" s="1"/>
  <c r="B293" i="1"/>
  <c r="B294" i="1" s="1"/>
  <c r="S4" i="1"/>
  <c r="S296" i="1" s="1"/>
  <c r="S297" i="1" s="1"/>
  <c r="P4" i="1"/>
  <c r="P296" i="1" s="1"/>
  <c r="P297" i="1" s="1"/>
  <c r="Q4" i="1"/>
  <c r="Q293" i="1" s="1"/>
  <c r="Q294" i="1" s="1"/>
  <c r="L296" i="1"/>
  <c r="L297" i="1" s="1"/>
  <c r="L293" i="1"/>
  <c r="L294" i="1" s="1"/>
  <c r="M296" i="1"/>
  <c r="M297" i="1" s="1"/>
  <c r="M293" i="1"/>
  <c r="M294" i="1" s="1"/>
  <c r="R296" i="1"/>
  <c r="R297" i="1" s="1"/>
  <c r="R293" i="1"/>
  <c r="R294" i="1" s="1"/>
  <c r="J296" i="1"/>
  <c r="J297" i="1" s="1"/>
  <c r="J293" i="1"/>
  <c r="J294" i="1" s="1"/>
  <c r="K296" i="1"/>
  <c r="K297" i="1" s="1"/>
  <c r="K293" i="1"/>
  <c r="K294" i="1" s="1"/>
  <c r="N296" i="1"/>
  <c r="N297" i="1" s="1"/>
  <c r="N293" i="1"/>
  <c r="N294" i="1" s="1"/>
  <c r="E296" i="1"/>
  <c r="E297" i="1" s="1"/>
  <c r="E293" i="1"/>
  <c r="E294" i="1" s="1"/>
  <c r="D296" i="1"/>
  <c r="D297" i="1" s="1"/>
  <c r="D293" i="1"/>
  <c r="D294" i="1" s="1"/>
  <c r="S293" i="1"/>
  <c r="S294" i="1" s="1"/>
  <c r="I296" i="1"/>
  <c r="I297" i="1" s="1"/>
  <c r="I293" i="1"/>
  <c r="I294" i="1" s="1"/>
  <c r="F296" i="1"/>
  <c r="F297" i="1" s="1"/>
  <c r="F293" i="1"/>
  <c r="F294" i="1" s="1"/>
  <c r="O296" i="1"/>
  <c r="O297" i="1" s="1"/>
  <c r="O293" i="1"/>
  <c r="O294" i="1" s="1"/>
  <c r="G296" i="1"/>
  <c r="G297" i="1" s="1"/>
  <c r="G293" i="1"/>
  <c r="G294" i="1" s="1"/>
  <c r="P293" i="1" l="1"/>
  <c r="P294" i="1" s="1"/>
  <c r="Q296" i="1"/>
  <c r="Q297" i="1" s="1"/>
</calcChain>
</file>

<file path=xl/sharedStrings.xml><?xml version="1.0" encoding="utf-8"?>
<sst xmlns="http://schemas.openxmlformats.org/spreadsheetml/2006/main" count="334" uniqueCount="273">
  <si>
    <t>BĚŽNÉ VÝDAJE</t>
  </si>
  <si>
    <t>skut. 2014</t>
  </si>
  <si>
    <t>skut. 2015</t>
  </si>
  <si>
    <t>skut. 2016</t>
  </si>
  <si>
    <t>skut. 2017</t>
  </si>
  <si>
    <t>skut. 2018</t>
  </si>
  <si>
    <t>skut. 2019</t>
  </si>
  <si>
    <t xml:space="preserve">skut. 2020 </t>
  </si>
  <si>
    <t>skut. 2021</t>
  </si>
  <si>
    <t>odvětví</t>
  </si>
  <si>
    <t>organizace</t>
  </si>
  <si>
    <t>KAPITÁLOVÉ VÝDAJE</t>
  </si>
  <si>
    <t xml:space="preserve">     celkové výdaje na školství</t>
  </si>
  <si>
    <t>podíl celkových výdajů na školství</t>
  </si>
  <si>
    <t xml:space="preserve">     běžné výdaje na školství</t>
  </si>
  <si>
    <t>podíl běžných výdajů na školství</t>
  </si>
  <si>
    <t xml:space="preserve">     kapitálové výdaje na školství</t>
  </si>
  <si>
    <t>podíl kapitálových výdajů na školství</t>
  </si>
  <si>
    <t>31 - školství</t>
  </si>
  <si>
    <t>Neinvestiční příspěvky zřízeným příspěvkovým organizacím</t>
  </si>
  <si>
    <t>Jungmannova základní škole Beroun</t>
  </si>
  <si>
    <t>2. základní škola a mateřská škola Beroun, Preislerova 1335</t>
  </si>
  <si>
    <t>ZS Wagnerovo náměstí 458</t>
  </si>
  <si>
    <t>ZŠ Beroun-Závodí, Komenského 249</t>
  </si>
  <si>
    <t>Příspěvěk na žákovské stravování</t>
  </si>
  <si>
    <t>MŠ Pod Homolkou 1601, Beroun</t>
  </si>
  <si>
    <t xml:space="preserve">MŠ Sluníčko Beroun, Vladislava Vančury 1154, </t>
  </si>
  <si>
    <t>MŠ Beroun, Tovární 44</t>
  </si>
  <si>
    <t>MŠ Beroun, Drašarova 1447</t>
  </si>
  <si>
    <t>MŠ Vrchlického 63, Beroun</t>
  </si>
  <si>
    <t>Příspěvek na mimořádné akce škol</t>
  </si>
  <si>
    <t>Jungmannova základní škola Beroun</t>
  </si>
  <si>
    <t>Základní škola Beroun, Wagnerovo nám. 458</t>
  </si>
  <si>
    <t>Základní škola Beroun-Závodí, Komenského 249</t>
  </si>
  <si>
    <t>MŠ Sluníčko Beroun, V.Vančury 1154</t>
  </si>
  <si>
    <t>Trenéři ve škole -1. st. ZŠ</t>
  </si>
  <si>
    <t>položka</t>
  </si>
  <si>
    <t>Neinvestiční transfery zřízeným příspěvkovým organizacím</t>
  </si>
  <si>
    <t>příspěvek včetně revizí a oprav - bez specifikace</t>
  </si>
  <si>
    <t>příspěvek včetně revizí a oprav  - bez specifikace</t>
  </si>
  <si>
    <t>oprava soklu</t>
  </si>
  <si>
    <t>výměna osvětlení v učebnách</t>
  </si>
  <si>
    <t>regulační ventily na radiátorech</t>
  </si>
  <si>
    <t>stavební úpravy učeben</t>
  </si>
  <si>
    <t>rekonstrukce elektro - účelový příspěvek</t>
  </si>
  <si>
    <t>sanace suterénních zdí</t>
  </si>
  <si>
    <t>výměna oken</t>
  </si>
  <si>
    <t>OPŽP MŠ Drašarova-zateplování-přípravné práce - dotace ROP</t>
  </si>
  <si>
    <t>jídelní výtah</t>
  </si>
  <si>
    <t>účelový příspěvek - mzda učitelky</t>
  </si>
  <si>
    <t>rekonstrukce soc. zařízení</t>
  </si>
  <si>
    <t>nová dlažba</t>
  </si>
  <si>
    <t xml:space="preserve">výměna oken </t>
  </si>
  <si>
    <t>úprava prostoru pro výdej jídel</t>
  </si>
  <si>
    <t>vybavení nábytkem</t>
  </si>
  <si>
    <t>pořízení nábytku,rekonstrukce podlah</t>
  </si>
  <si>
    <t>rampa u školní jídelny</t>
  </si>
  <si>
    <t>podlahové krytiny</t>
  </si>
  <si>
    <t>zvětšení učebny prvního stupně</t>
  </si>
  <si>
    <t>výměna osvětlení ve třech učebnách</t>
  </si>
  <si>
    <t>oprava učebny dílny a podlah kabinetu a šatny TV</t>
  </si>
  <si>
    <t>výměna oken na toaletách 2.stupně vč. mříží</t>
  </si>
  <si>
    <t>nové obklady v kuchnyni</t>
  </si>
  <si>
    <t>účelové příspěvky celkem</t>
  </si>
  <si>
    <t>dořešení bezpečnosti školního hřiště</t>
  </si>
  <si>
    <t>výměna oken v přízemí školy (východní strana)</t>
  </si>
  <si>
    <t>oprava střechy na spodní vile</t>
  </si>
  <si>
    <t>vybudování svislé izolace v místech botníku</t>
  </si>
  <si>
    <t>nová podlaha v přízemí 2.st.</t>
  </si>
  <si>
    <t>oprava spojovací chodby</t>
  </si>
  <si>
    <t>výměna vstupních dveří-dokončení</t>
  </si>
  <si>
    <t>oprava elektroinstalace v budově dílen a TV</t>
  </si>
  <si>
    <t>malování WC +učebny, opravy</t>
  </si>
  <si>
    <t>oprava a lajnování školního hřiště</t>
  </si>
  <si>
    <t>úprava zahrady - prvky ekoškolky</t>
  </si>
  <si>
    <t>rekonstrukce suterénních prostor</t>
  </si>
  <si>
    <t>výměna vnitř.oken v chodbách vč.malování chodeb a soklů</t>
  </si>
  <si>
    <t>rekonst.WC, sprchy,umyvadel vč.obkladů u kuchařek</t>
  </si>
  <si>
    <t>nový povrch na zbylý prostor na dvoře</t>
  </si>
  <si>
    <t>účelové příspěvky na opravu a údržbu - celkem</t>
  </si>
  <si>
    <t>Příloha č. X - Financování oblast školství v letech 2014-2022 (v tis. Kč)</t>
  </si>
  <si>
    <t>Pokračování školního poradenského pracoviště</t>
  </si>
  <si>
    <t>vznik poradenského pracoviště - dotace OP VK</t>
  </si>
  <si>
    <t>oprava střešních oken</t>
  </si>
  <si>
    <t>výměna oken MŠ Zavadilka</t>
  </si>
  <si>
    <t>oprava stropů</t>
  </si>
  <si>
    <t>výměna vstupních dvěří do tříd</t>
  </si>
  <si>
    <t>vnitřní schodiště</t>
  </si>
  <si>
    <t>výměna vstupních dveří</t>
  </si>
  <si>
    <t>Výdaje na plavecký výcvik ZŠ a MŠ</t>
  </si>
  <si>
    <t>příspěvek na žákovské stravování</t>
  </si>
  <si>
    <t>MŠ Beroun - inovace a legrace - administrace projektů/dotace</t>
  </si>
  <si>
    <t>Nezařazené</t>
  </si>
  <si>
    <t>5***</t>
  </si>
  <si>
    <t>rekonstukce jedné místnosti na tř.škol.družiny</t>
  </si>
  <si>
    <t>úprava učeben německého jazyka</t>
  </si>
  <si>
    <t>doplnění rolet na zatemnění učeben</t>
  </si>
  <si>
    <t>výměna/obnova dveří, lakování zárubní</t>
  </si>
  <si>
    <t>rekonstrukce rozvodů vody v hlavních budovách</t>
  </si>
  <si>
    <t>oprava dveří do tříd</t>
  </si>
  <si>
    <t>oprava podlahy 2. patro</t>
  </si>
  <si>
    <t>výměna linolea ve třídách</t>
  </si>
  <si>
    <t>malování tříd a venk. WC</t>
  </si>
  <si>
    <t>výměna stávajících nebezpečných parapetů</t>
  </si>
  <si>
    <t>úprava vodovodních rozvodů v kuchyňkách, oprava rozvodů včetně obkladů</t>
  </si>
  <si>
    <t>rekonstrukce umývárny a WC ve 2. třídě</t>
  </si>
  <si>
    <t>místní akční plán rozvoje ORP Beroun</t>
  </si>
  <si>
    <t>bez</t>
  </si>
  <si>
    <t>výměna lina+podkladové desky</t>
  </si>
  <si>
    <t>rekonstrukce keramické dílny na učebnu</t>
  </si>
  <si>
    <t>zatemnění a zastínění oken</t>
  </si>
  <si>
    <t>oprava školního rozhlasu</t>
  </si>
  <si>
    <t xml:space="preserve">výměna žlábku za pisoáry </t>
  </si>
  <si>
    <t>výměna oken, pokračování, zasklení chodby</t>
  </si>
  <si>
    <t>rekonstrukce dalších umýváren a sociálního zařízení</t>
  </si>
  <si>
    <t>oprava venkovního rozvodu vody (havarijní stav)</t>
  </si>
  <si>
    <t>výměna dveří v zadní části budovy</t>
  </si>
  <si>
    <t>oprava rozvodu vody ve sklepě, výměny ventilů</t>
  </si>
  <si>
    <t>malování a lakování</t>
  </si>
  <si>
    <t>výměna a lakování dveří</t>
  </si>
  <si>
    <t>rozvody teplé vody na WC (požadavek hygieny) 1. a 2. etapa</t>
  </si>
  <si>
    <t>sanace vlhkého zdiva ve dvou učebnách v přízemí</t>
  </si>
  <si>
    <t>oprava asfalt.povchu v zadním traktu dvora-převod z kapitálových výdajů</t>
  </si>
  <si>
    <t>sanace sklepů</t>
  </si>
  <si>
    <t>oprava podlahy</t>
  </si>
  <si>
    <t>rekonstrukce plotu</t>
  </si>
  <si>
    <t>repase vchodových dveří na 2. stupni</t>
  </si>
  <si>
    <t>příspěvek na úhradu provozních nákladů - ZŠ a MŠ Kamýk Nad Vltavou</t>
  </si>
  <si>
    <t>dotace MŠMT  Šablony - průtokové dotace - ZŠ Wagnerovo nám. OP VVV</t>
  </si>
  <si>
    <t>oprava střechy</t>
  </si>
  <si>
    <t>nátěry střechy na budově</t>
  </si>
  <si>
    <t>opláštění a zateplení lodžie</t>
  </si>
  <si>
    <t>oprava stropu pod terasou</t>
  </si>
  <si>
    <t>rekonstrukce umývárny v 1. třídě</t>
  </si>
  <si>
    <t xml:space="preserve">oprava osvětlení a el. rozvodů </t>
  </si>
  <si>
    <t>opravy podlahy</t>
  </si>
  <si>
    <t>výměna dveří vč. Opravy vchodových dveří, seřízení oken</t>
  </si>
  <si>
    <t>přístavba pavilonu(odbor učebny-BOZP a TDI, dot. IROP z r. 2017)</t>
  </si>
  <si>
    <t>oprava verand v MŠ</t>
  </si>
  <si>
    <t>vymalování tělocvičny</t>
  </si>
  <si>
    <t>oprava podlahy na chodbě 2.stupně</t>
  </si>
  <si>
    <t>oprava obkladu na chodbě 2.stupně</t>
  </si>
  <si>
    <t>Implementační Místní akční plán</t>
  </si>
  <si>
    <t>zateplení, výměna oken a dveří - administrace žádosti o dotaci OPŽP</t>
  </si>
  <si>
    <t>služby související se zateplením - hradí školka</t>
  </si>
  <si>
    <t>truhlářské práce - výměna v rámci rekonstrukce</t>
  </si>
  <si>
    <t xml:space="preserve">účelový příspěvek   </t>
  </si>
  <si>
    <t>oprava el. Rozvodů vč. Skříně - další etapa</t>
  </si>
  <si>
    <t>oprava podlahy - další etapa</t>
  </si>
  <si>
    <t>deratizace půdy školy od netopýrů</t>
  </si>
  <si>
    <t>podlahové krytiny - další etapa</t>
  </si>
  <si>
    <t>oprava vzduchotechniky</t>
  </si>
  <si>
    <t>vybavení recepce u hl. vchodu</t>
  </si>
  <si>
    <t>oprava podlahy v učebně českého jazyka</t>
  </si>
  <si>
    <t>přestavba přízemí</t>
  </si>
  <si>
    <t>oprava zdiva Zavadilka</t>
  </si>
  <si>
    <t>žaluzie do zimních zahrad</t>
  </si>
  <si>
    <t>vrátka k plotu</t>
  </si>
  <si>
    <t>vybudování betonové desky pod zahradní domek</t>
  </si>
  <si>
    <t>havárie vodovodního potrubí ve cvičné kuchyňce</t>
  </si>
  <si>
    <t>uvedení pavilonu do provozu</t>
  </si>
  <si>
    <t>malování pavilonu 2. stupně</t>
  </si>
  <si>
    <t>renovace palubovky v tělocvičně</t>
  </si>
  <si>
    <t>výměna termoventilů</t>
  </si>
  <si>
    <t>oprava hromosvodů - havarijní stav</t>
  </si>
  <si>
    <t xml:space="preserve">výdaje spojené s uvedením objektu do provozu </t>
  </si>
  <si>
    <t>oprava oplocení Zavadilka</t>
  </si>
  <si>
    <t>výměna hromosvodu</t>
  </si>
  <si>
    <t>oprava střešní krytiny</t>
  </si>
  <si>
    <t>okna strojovny a dveře do sklípku</t>
  </si>
  <si>
    <t>vrátka do přírodní zahrady</t>
  </si>
  <si>
    <t>zateplení budovy - administrace žádosti o dotaci</t>
  </si>
  <si>
    <t>Kolo pro život - činnost MŠ</t>
  </si>
  <si>
    <t>oplocení pozemku - dokončení</t>
  </si>
  <si>
    <t>zpevnění kamenné opěrné zdi na Městskou horu</t>
  </si>
  <si>
    <t>vnitřní komunikační systém školy - 1. část</t>
  </si>
  <si>
    <t>TiZonic aplikace/sezinfekční nanotechnologie</t>
  </si>
  <si>
    <t>revitalizace otopné soustavy - chem.vyčištění nánosů vnitřních ploch otop.soustavy</t>
  </si>
  <si>
    <t>statistický posudek objektu ZŠ a realizace statických zajištění</t>
  </si>
  <si>
    <t>spojovací chodba od Preislerovy k Plzeňské ulici</t>
  </si>
  <si>
    <t>oprava elektroinstalace</t>
  </si>
  <si>
    <t>zvýšení oplocení u nového hřiště</t>
  </si>
  <si>
    <t>oprava podbití na nové budově</t>
  </si>
  <si>
    <t>výměna oken - etapa - vila družiny</t>
  </si>
  <si>
    <t>oprava podlahy chodby a oprava schodiště</t>
  </si>
  <si>
    <t>žaluzie do učeben a kabinetů, mříže na okna a techniku v tělocvičně</t>
  </si>
  <si>
    <t>revitalizace otopné soustavy - část mimo novou přístavbu</t>
  </si>
  <si>
    <t>vybudování úklidové místnosti</t>
  </si>
  <si>
    <t>skut. 2022</t>
  </si>
  <si>
    <t xml:space="preserve">vstupní zařízení </t>
  </si>
  <si>
    <t>výměna vnitřních dveří</t>
  </si>
  <si>
    <t>oprava venkovních schodů</t>
  </si>
  <si>
    <t>repase povrchu schodišťových stupňů a zábradlí</t>
  </si>
  <si>
    <t>výměna interiérových dveří</t>
  </si>
  <si>
    <t>stavební úpravy objektu</t>
  </si>
  <si>
    <t>modernizace objektu - vybavení nových prostor</t>
  </si>
  <si>
    <t>modernizace objektu - pronájem 3 ks kontejnerů</t>
  </si>
  <si>
    <t>výměna oplocení</t>
  </si>
  <si>
    <t>oprava lokálních částí stavebních konstrukcí budovy</t>
  </si>
  <si>
    <t>úprava poz.vedle environmentální zahrady vč. Schodiště</t>
  </si>
  <si>
    <t>oprava kanalizace - havárie</t>
  </si>
  <si>
    <t>výměna plotů kolem areálu</t>
  </si>
  <si>
    <t>malování pavilonu MŠ</t>
  </si>
  <si>
    <t>výměna plynového ohřívače vody ve školní jídelně</t>
  </si>
  <si>
    <t>číštění okapů a drobné oplechování střechy</t>
  </si>
  <si>
    <t>prověření odtoku okapů a hydroizolace u keramické dílny</t>
  </si>
  <si>
    <t>rekonstrukce elektroinstalace - pokračování z r. 2021</t>
  </si>
  <si>
    <t>výměna oken (levá - školní družina, kuchyně)</t>
  </si>
  <si>
    <t xml:space="preserve">rekonstrukce toalet na 1. stupni </t>
  </si>
  <si>
    <t>5137,5139,5169</t>
  </si>
  <si>
    <t>MŠ - Inovace a legrace (všechny MŠ)</t>
  </si>
  <si>
    <t>OPŽP MŠ Drašarova - zateplení - dotace</t>
  </si>
  <si>
    <t xml:space="preserve">                                                     </t>
  </si>
  <si>
    <t>OPŽP 2. ZŠ Preislerova - zateplení (převod z pol.předškolního zařízení)</t>
  </si>
  <si>
    <t>ZŠ Wagnerovo nám. Zázemí pro správce školního hřiště a sklad</t>
  </si>
  <si>
    <t>zateplení - přípr.práce</t>
  </si>
  <si>
    <t>odizolování 1.PP-PD vč.návrhu využití</t>
  </si>
  <si>
    <t xml:space="preserve">rekonstrukce stávajících rozvodů, instalací TZB </t>
  </si>
  <si>
    <t>Projekt Zahrady pro environmentální vzdělávání - MŠ Pod Homol.- PD, příp.práce</t>
  </si>
  <si>
    <t>zahradní domeček - účelový příspěvek</t>
  </si>
  <si>
    <t>PD, stavební úpravy a rekonstrukce budovy - PD</t>
  </si>
  <si>
    <t>Projekt Zahrady pro environmentální vzdělávání - MŠ Tovární -PD, příp.práce</t>
  </si>
  <si>
    <t>přístavba zázemí učitelek - PD včerně realizace</t>
  </si>
  <si>
    <t xml:space="preserve">páteřní rozvody elektro a úprava venkovního osvětlení, PD </t>
  </si>
  <si>
    <t>zateplení -  realizace - pokračování z roku 2017 - dotace OPŽP</t>
  </si>
  <si>
    <t>zateplení podlah půdních prostor - PD + realizace</t>
  </si>
  <si>
    <t>MŠ Drašarova - Komunitní centrum - přestavba přízemí (dar a dot.MŠMT)</t>
  </si>
  <si>
    <t>PD venkovní plášť hl.budovy vč. vil+aktual.energet. auditu</t>
  </si>
  <si>
    <t>odhlučnění stropu v jídelně  školy- účelový příspěvek</t>
  </si>
  <si>
    <t>přístavba PD</t>
  </si>
  <si>
    <t>přístavba-PD a přípravné práce</t>
  </si>
  <si>
    <t xml:space="preserve"> regulace topení v budovách</t>
  </si>
  <si>
    <t>příst.pavilonu(odbor.učebny) výdaje spojené s uvedením objektu do provozu</t>
  </si>
  <si>
    <t xml:space="preserve">koncepční řešení modenizace prostor školy - PD </t>
  </si>
  <si>
    <t>proj.Zahrady pro environmentální vzdělávání - PD</t>
  </si>
  <si>
    <t>konc. řešení modernizace prostor školy- PD</t>
  </si>
  <si>
    <t>rozšíření vnitřních prostor ZŠ, včetně zateplení - PD + inženýrská činn.</t>
  </si>
  <si>
    <t>environmentální zahrada</t>
  </si>
  <si>
    <t>rozšíření stávajících šaten - realizace</t>
  </si>
  <si>
    <t>nástavba jazykových učeben - realizace</t>
  </si>
  <si>
    <t xml:space="preserve">sanace části suterénu pro vybudování šatny - PD a přípr.práce, </t>
  </si>
  <si>
    <t>výdaje spojené s uvedením objektu do provozu</t>
  </si>
  <si>
    <t xml:space="preserve">doplnění dálkového přenosu dat - pokr.z r. 2020 </t>
  </si>
  <si>
    <t>nový výtah včetně st. prací</t>
  </si>
  <si>
    <t>zastřešení únikového východu z hlavní budovy</t>
  </si>
  <si>
    <t>úprava dispozičního řešení dvou tříd  - PD</t>
  </si>
  <si>
    <t>Projekt Zahrady pro environmentální vzdělávání - PD</t>
  </si>
  <si>
    <t>pořízení nového výtahu</t>
  </si>
  <si>
    <t xml:space="preserve">stavební úpravy včetně technologií </t>
  </si>
  <si>
    <t xml:space="preserve">pořízení konvektomatu </t>
  </si>
  <si>
    <t>stavební úpravy objektu Vrchlického 63</t>
  </si>
  <si>
    <t>pořízení kamerového systému</t>
  </si>
  <si>
    <t xml:space="preserve">pořízení nerez ohřívače vody vč. topného tělesa  </t>
  </si>
  <si>
    <t>2 buňky jako sklad učebních pomůcek</t>
  </si>
  <si>
    <t>staveb. úpravy v pavilonu tříd a vybudování třídy pro malé děti - real</t>
  </si>
  <si>
    <t>modernizace objektu - předpoklad čerpání v r. 2021</t>
  </si>
  <si>
    <t>pořízení kuchyňského sporáku - účelový příspěvek</t>
  </si>
  <si>
    <t>rekonstr. kuchyně a skladů vč. odizolování venkovní zdi-PD a real</t>
  </si>
  <si>
    <t>nástavba nad přístavbou vpravo PD</t>
  </si>
  <si>
    <t>rekonstrukce topného systému - 1. etapa a 2. etapa</t>
  </si>
  <si>
    <t>příst.pavilonu(odbor.učebny -PD a zahájení  real.- dot.IROP 2017, 2018, 2019</t>
  </si>
  <si>
    <t>úprava kotelny a regulace topení, 2018,2019</t>
  </si>
  <si>
    <t>rekonstrukce kotelen - PD - převod z roku 2018, příprava a realizace</t>
  </si>
  <si>
    <t>zateplené budovy školy včetně nové střechy - PD 2019, realizace 2020</t>
  </si>
  <si>
    <t xml:space="preserve">Tělocvična -  PD - zastřešení </t>
  </si>
  <si>
    <t>rozšíření kapacit - PD vč. realizace- z r.2017 a 2018- dotace MF, uvedení do provozu 2021</t>
  </si>
  <si>
    <t>MŠ Pod Máchovnou-PD+dokonč.PD ve stupni DSP a zprac.DPS a DZS-z r. 2018, pokr. 2019</t>
  </si>
  <si>
    <t>-</t>
  </si>
  <si>
    <t xml:space="preserve">     celkové výdaje města Beroun</t>
  </si>
  <si>
    <t xml:space="preserve">     kapitálové výdaje města celkem</t>
  </si>
  <si>
    <t xml:space="preserve">     běžné výdaje města celkem</t>
  </si>
  <si>
    <t xml:space="preserve">Celkový přehled výdajů </t>
  </si>
  <si>
    <t>orj 7110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</si>
</sst>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7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10"/>
      <name val="Arial CE"/>
      <charset val="238"/>
    </font>
    <font>
      <b/>
      <i/>
      <sz val="12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13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1" applyFont="1"/>
    <xf numFmtId="0" fontId="6" fillId="0" borderId="4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4" borderId="6" xfId="1" applyFont="1" applyFill="1" applyBorder="1" applyAlignment="1">
      <alignment horizontal="center" vertical="center"/>
    </xf>
    <xf numFmtId="0" fontId="7" fillId="0" borderId="7" xfId="1" applyFont="1" applyBorder="1"/>
    <xf numFmtId="0" fontId="6" fillId="0" borderId="6" xfId="1" applyFont="1" applyBorder="1"/>
    <xf numFmtId="0" fontId="8" fillId="0" borderId="9" xfId="1" applyFont="1" applyBorder="1"/>
    <xf numFmtId="4" fontId="8" fillId="0" borderId="9" xfId="1" applyNumberFormat="1" applyFont="1" applyBorder="1"/>
    <xf numFmtId="4" fontId="8" fillId="0" borderId="2" xfId="1" applyNumberFormat="1" applyFont="1" applyBorder="1"/>
    <xf numFmtId="4" fontId="8" fillId="0" borderId="10" xfId="1" applyNumberFormat="1" applyFont="1" applyBorder="1"/>
    <xf numFmtId="0" fontId="8" fillId="0" borderId="11" xfId="1" applyFont="1" applyBorder="1"/>
    <xf numFmtId="4" fontId="8" fillId="0" borderId="11" xfId="1" applyNumberFormat="1" applyFont="1" applyBorder="1"/>
    <xf numFmtId="0" fontId="8" fillId="5" borderId="11" xfId="1" applyFont="1" applyFill="1" applyBorder="1"/>
    <xf numFmtId="0" fontId="9" fillId="0" borderId="0" xfId="1" applyFont="1"/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left"/>
    </xf>
    <xf numFmtId="0" fontId="11" fillId="0" borderId="16" xfId="1" applyFont="1" applyBorder="1" applyAlignment="1">
      <alignment horizontal="left"/>
    </xf>
    <xf numFmtId="0" fontId="11" fillId="0" borderId="0" xfId="1" applyFont="1" applyAlignment="1">
      <alignment horizontal="left"/>
    </xf>
    <xf numFmtId="164" fontId="8" fillId="0" borderId="0" xfId="1" applyNumberFormat="1" applyFont="1"/>
    <xf numFmtId="0" fontId="7" fillId="0" borderId="19" xfId="1" applyFont="1" applyBorder="1"/>
    <xf numFmtId="0" fontId="7" fillId="6" borderId="11" xfId="1" applyFont="1" applyFill="1" applyBorder="1"/>
    <xf numFmtId="4" fontId="8" fillId="6" borderId="11" xfId="1" applyNumberFormat="1" applyFont="1" applyFill="1" applyBorder="1"/>
    <xf numFmtId="0" fontId="6" fillId="6" borderId="6" xfId="1" applyFont="1" applyFill="1" applyBorder="1"/>
    <xf numFmtId="4" fontId="8" fillId="6" borderId="9" xfId="1" applyNumberFormat="1" applyFont="1" applyFill="1" applyBorder="1"/>
    <xf numFmtId="0" fontId="6" fillId="6" borderId="20" xfId="1" applyFont="1" applyFill="1" applyBorder="1"/>
    <xf numFmtId="0" fontId="8" fillId="0" borderId="4" xfId="1" applyFont="1" applyBorder="1"/>
    <xf numFmtId="4" fontId="8" fillId="0" borderId="4" xfId="1" applyNumberFormat="1" applyFont="1" applyBorder="1"/>
    <xf numFmtId="4" fontId="8" fillId="0" borderId="5" xfId="1" applyNumberFormat="1" applyFont="1" applyBorder="1"/>
    <xf numFmtId="0" fontId="6" fillId="0" borderId="21" xfId="1" applyFont="1" applyBorder="1"/>
    <xf numFmtId="0" fontId="8" fillId="7" borderId="11" xfId="1" applyFont="1" applyFill="1" applyBorder="1"/>
    <xf numFmtId="4" fontId="8" fillId="7" borderId="11" xfId="1" applyNumberFormat="1" applyFont="1" applyFill="1" applyBorder="1"/>
    <xf numFmtId="0" fontId="6" fillId="7" borderId="6" xfId="1" applyFont="1" applyFill="1" applyBorder="1"/>
    <xf numFmtId="0" fontId="6" fillId="0" borderId="6" xfId="1" applyFont="1" applyBorder="1" applyAlignment="1">
      <alignment horizontal="right"/>
    </xf>
    <xf numFmtId="0" fontId="6" fillId="4" borderId="22" xfId="1" applyFont="1" applyFill="1" applyBorder="1" applyAlignment="1">
      <alignment horizontal="center" vertical="center"/>
    </xf>
    <xf numFmtId="0" fontId="6" fillId="0" borderId="22" xfId="1" applyFont="1" applyBorder="1"/>
    <xf numFmtId="0" fontId="6" fillId="6" borderId="22" xfId="1" applyFont="1" applyFill="1" applyBorder="1"/>
    <xf numFmtId="0" fontId="6" fillId="7" borderId="22" xfId="1" applyFont="1" applyFill="1" applyBorder="1"/>
    <xf numFmtId="0" fontId="6" fillId="0" borderId="23" xfId="1" applyFont="1" applyBorder="1"/>
    <xf numFmtId="0" fontId="6" fillId="6" borderId="24" xfId="1" applyFont="1" applyFill="1" applyBorder="1"/>
    <xf numFmtId="0" fontId="6" fillId="0" borderId="18" xfId="1" applyFont="1" applyBorder="1" applyAlignment="1">
      <alignment horizontal="center"/>
    </xf>
    <xf numFmtId="0" fontId="6" fillId="0" borderId="25" xfId="1" applyFont="1" applyBorder="1"/>
    <xf numFmtId="4" fontId="8" fillId="0" borderId="26" xfId="1" applyNumberFormat="1" applyFont="1" applyBorder="1"/>
    <xf numFmtId="0" fontId="8" fillId="0" borderId="26" xfId="1" applyFont="1" applyBorder="1"/>
    <xf numFmtId="4" fontId="8" fillId="0" borderId="27" xfId="1" applyNumberFormat="1" applyFont="1" applyBorder="1"/>
    <xf numFmtId="4" fontId="8" fillId="0" borderId="29" xfId="1" applyNumberFormat="1" applyFont="1" applyBorder="1"/>
    <xf numFmtId="0" fontId="11" fillId="0" borderId="31" xfId="1" applyFont="1" applyBorder="1" applyAlignment="1">
      <alignment horizontal="left"/>
    </xf>
    <xf numFmtId="4" fontId="8" fillId="0" borderId="32" xfId="1" applyNumberFormat="1" applyFont="1" applyBorder="1"/>
    <xf numFmtId="164" fontId="8" fillId="0" borderId="17" xfId="1" applyNumberFormat="1" applyFont="1" applyBorder="1"/>
    <xf numFmtId="164" fontId="8" fillId="0" borderId="30" xfId="1" applyNumberFormat="1" applyFont="1" applyBorder="1"/>
    <xf numFmtId="0" fontId="9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0" fontId="14" fillId="0" borderId="7" xfId="1" applyFont="1" applyBorder="1" applyAlignment="1">
      <alignment horizontal="left"/>
    </xf>
    <xf numFmtId="4" fontId="10" fillId="0" borderId="8" xfId="1" applyNumberFormat="1" applyFont="1" applyBorder="1"/>
    <xf numFmtId="0" fontId="11" fillId="0" borderId="34" xfId="1" applyFont="1" applyBorder="1" applyAlignment="1">
      <alignment horizontal="left"/>
    </xf>
    <xf numFmtId="164" fontId="8" fillId="0" borderId="4" xfId="1" applyNumberFormat="1" applyFont="1" applyBorder="1"/>
    <xf numFmtId="164" fontId="8" fillId="0" borderId="35" xfId="1" applyNumberFormat="1" applyFont="1" applyBorder="1"/>
    <xf numFmtId="0" fontId="11" fillId="0" borderId="12" xfId="1" applyFont="1" applyBorder="1" applyAlignment="1">
      <alignment horizontal="left"/>
    </xf>
    <xf numFmtId="4" fontId="8" fillId="0" borderId="13" xfId="1" applyNumberFormat="1" applyFont="1" applyBorder="1"/>
    <xf numFmtId="4" fontId="8" fillId="0" borderId="14" xfId="1" applyNumberFormat="1" applyFont="1" applyBorder="1"/>
    <xf numFmtId="4" fontId="8" fillId="0" borderId="28" xfId="1" applyNumberFormat="1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center" wrapText="1"/>
    </xf>
    <xf numFmtId="0" fontId="7" fillId="3" borderId="0" xfId="1" applyFont="1" applyFill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</cellXfs>
  <cellStyles count="8">
    <cellStyle name="Normální" xfId="0" builtinId="0"/>
    <cellStyle name="Normální 2" xfId="1" xr:uid="{00000000-0005-0000-0000-000001000000}"/>
    <cellStyle name="Normální 2 2" xfId="5" xr:uid="{AA97CF52-D8B8-4FF2-8630-AFCC383344BD}"/>
    <cellStyle name="Normální 3" xfId="2" xr:uid="{00000000-0005-0000-0000-000002000000}"/>
    <cellStyle name="Normální 4" xfId="3" xr:uid="{11177474-8926-41B8-AD30-71BD29C49927}"/>
    <cellStyle name="Normální 5" xfId="4" xr:uid="{B3083E99-072E-4E79-B978-082E61FE3168}"/>
    <cellStyle name="Normální 6" xfId="6" xr:uid="{DE2A5704-D389-424E-A081-3699F7010FEE}"/>
    <cellStyle name="Procenta 2" xfId="7" xr:uid="{D56CFD9F-7175-434E-AA25-B153CD46C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Podíl</a:t>
            </a:r>
            <a:r>
              <a:rPr lang="cs-CZ" baseline="0"/>
              <a:t> běžných a kapitálových výdajů na školství 2014-2022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Příloha!$A$293</c:f>
              <c:strCache>
                <c:ptCount val="1"/>
                <c:pt idx="0">
                  <c:v>     celkové výdaje na školství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Příloha!$B$3:$S$3</c:f>
              <c:strCache>
                <c:ptCount val="18"/>
                <c:pt idx="0">
                  <c:v>2014</c:v>
                </c:pt>
                <c:pt idx="1">
                  <c:v>skut. 2014</c:v>
                </c:pt>
                <c:pt idx="2">
                  <c:v>2015</c:v>
                </c:pt>
                <c:pt idx="3">
                  <c:v>skut. 2015</c:v>
                </c:pt>
                <c:pt idx="4">
                  <c:v>2016</c:v>
                </c:pt>
                <c:pt idx="5">
                  <c:v>skut. 2016</c:v>
                </c:pt>
                <c:pt idx="6">
                  <c:v>2017</c:v>
                </c:pt>
                <c:pt idx="7">
                  <c:v>skut. 2017</c:v>
                </c:pt>
                <c:pt idx="8">
                  <c:v>2018</c:v>
                </c:pt>
                <c:pt idx="9">
                  <c:v>skut. 2018</c:v>
                </c:pt>
                <c:pt idx="10">
                  <c:v>2019</c:v>
                </c:pt>
                <c:pt idx="11">
                  <c:v>skut. 2019</c:v>
                </c:pt>
                <c:pt idx="12">
                  <c:v>2020</c:v>
                </c:pt>
                <c:pt idx="13">
                  <c:v>skut. 2020 </c:v>
                </c:pt>
                <c:pt idx="14">
                  <c:v>2021</c:v>
                </c:pt>
                <c:pt idx="15">
                  <c:v>skut. 2021</c:v>
                </c:pt>
                <c:pt idx="16">
                  <c:v>2022</c:v>
                </c:pt>
                <c:pt idx="17">
                  <c:v>skut. 2022</c:v>
                </c:pt>
              </c:strCache>
            </c:strRef>
          </c:cat>
          <c:val>
            <c:numRef>
              <c:f>Příloha!$B$293:$V$293</c:f>
              <c:numCache>
                <c:formatCode>#,##0.00</c:formatCode>
                <c:ptCount val="21"/>
                <c:pt idx="0">
                  <c:v>29509.38</c:v>
                </c:pt>
                <c:pt idx="1">
                  <c:v>29487.9</c:v>
                </c:pt>
                <c:pt idx="2">
                  <c:v>68101</c:v>
                </c:pt>
                <c:pt idx="3">
                  <c:v>66340.680000000008</c:v>
                </c:pt>
                <c:pt idx="4">
                  <c:v>37225</c:v>
                </c:pt>
                <c:pt idx="5">
                  <c:v>36721.979999999989</c:v>
                </c:pt>
                <c:pt idx="6">
                  <c:v>97438</c:v>
                </c:pt>
                <c:pt idx="7">
                  <c:v>98742.62999999999</c:v>
                </c:pt>
                <c:pt idx="8">
                  <c:v>127488</c:v>
                </c:pt>
                <c:pt idx="9">
                  <c:v>118063.65000000001</c:v>
                </c:pt>
                <c:pt idx="10">
                  <c:v>185405.81</c:v>
                </c:pt>
                <c:pt idx="11">
                  <c:v>178198.64</c:v>
                </c:pt>
                <c:pt idx="12">
                  <c:v>174345</c:v>
                </c:pt>
                <c:pt idx="13">
                  <c:v>166498.44</c:v>
                </c:pt>
                <c:pt idx="14">
                  <c:v>54895</c:v>
                </c:pt>
                <c:pt idx="15">
                  <c:v>53446.765059999998</c:v>
                </c:pt>
                <c:pt idx="16">
                  <c:v>116746</c:v>
                </c:pt>
                <c:pt idx="17">
                  <c:v>123243.79999999999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B-4B99-B5E9-A5B0A1E5CC55}"/>
            </c:ext>
          </c:extLst>
        </c:ser>
        <c:ser>
          <c:idx val="1"/>
          <c:order val="1"/>
          <c:tx>
            <c:strRef>
              <c:f>Příloha!$A$296</c:f>
              <c:strCache>
                <c:ptCount val="1"/>
                <c:pt idx="0">
                  <c:v>     běžné výdaje na školství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Příloha!$B$3:$S$3</c:f>
              <c:strCache>
                <c:ptCount val="18"/>
                <c:pt idx="0">
                  <c:v>2014</c:v>
                </c:pt>
                <c:pt idx="1">
                  <c:v>skut. 2014</c:v>
                </c:pt>
                <c:pt idx="2">
                  <c:v>2015</c:v>
                </c:pt>
                <c:pt idx="3">
                  <c:v>skut. 2015</c:v>
                </c:pt>
                <c:pt idx="4">
                  <c:v>2016</c:v>
                </c:pt>
                <c:pt idx="5">
                  <c:v>skut. 2016</c:v>
                </c:pt>
                <c:pt idx="6">
                  <c:v>2017</c:v>
                </c:pt>
                <c:pt idx="7">
                  <c:v>skut. 2017</c:v>
                </c:pt>
                <c:pt idx="8">
                  <c:v>2018</c:v>
                </c:pt>
                <c:pt idx="9">
                  <c:v>skut. 2018</c:v>
                </c:pt>
                <c:pt idx="10">
                  <c:v>2019</c:v>
                </c:pt>
                <c:pt idx="11">
                  <c:v>skut. 2019</c:v>
                </c:pt>
                <c:pt idx="12">
                  <c:v>2020</c:v>
                </c:pt>
                <c:pt idx="13">
                  <c:v>skut. 2020 </c:v>
                </c:pt>
                <c:pt idx="14">
                  <c:v>2021</c:v>
                </c:pt>
                <c:pt idx="15">
                  <c:v>skut. 2021</c:v>
                </c:pt>
                <c:pt idx="16">
                  <c:v>2022</c:v>
                </c:pt>
                <c:pt idx="17">
                  <c:v>skut. 2022</c:v>
                </c:pt>
              </c:strCache>
            </c:strRef>
          </c:cat>
          <c:val>
            <c:numRef>
              <c:f>Příloha!$B$296:$V$296</c:f>
              <c:numCache>
                <c:formatCode>#,##0.00</c:formatCode>
                <c:ptCount val="21"/>
                <c:pt idx="0">
                  <c:v>29454</c:v>
                </c:pt>
                <c:pt idx="1">
                  <c:v>29475.29</c:v>
                </c:pt>
                <c:pt idx="2">
                  <c:v>31267</c:v>
                </c:pt>
                <c:pt idx="3">
                  <c:v>30909.06</c:v>
                </c:pt>
                <c:pt idx="4">
                  <c:v>34363</c:v>
                </c:pt>
                <c:pt idx="5">
                  <c:v>34401.69999999999</c:v>
                </c:pt>
                <c:pt idx="6">
                  <c:v>86444</c:v>
                </c:pt>
                <c:pt idx="7">
                  <c:v>87854.069999999992</c:v>
                </c:pt>
                <c:pt idx="8">
                  <c:v>39732</c:v>
                </c:pt>
                <c:pt idx="9">
                  <c:v>39407.83</c:v>
                </c:pt>
                <c:pt idx="10">
                  <c:v>56106.81</c:v>
                </c:pt>
                <c:pt idx="11">
                  <c:v>50437.970000000016</c:v>
                </c:pt>
                <c:pt idx="12">
                  <c:v>42754</c:v>
                </c:pt>
                <c:pt idx="13">
                  <c:v>40195.049999999996</c:v>
                </c:pt>
                <c:pt idx="14">
                  <c:v>49814</c:v>
                </c:pt>
                <c:pt idx="15">
                  <c:v>48559.72</c:v>
                </c:pt>
                <c:pt idx="16">
                  <c:v>53237</c:v>
                </c:pt>
                <c:pt idx="17">
                  <c:v>60760.26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B-4B99-B5E9-A5B0A1E5CC55}"/>
            </c:ext>
          </c:extLst>
        </c:ser>
        <c:ser>
          <c:idx val="2"/>
          <c:order val="2"/>
          <c:tx>
            <c:strRef>
              <c:f>Příloha!$A$299</c:f>
              <c:strCache>
                <c:ptCount val="1"/>
                <c:pt idx="0">
                  <c:v>     kapitálové výdaje na školství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Příloha!$B$3:$S$3</c:f>
              <c:strCache>
                <c:ptCount val="18"/>
                <c:pt idx="0">
                  <c:v>2014</c:v>
                </c:pt>
                <c:pt idx="1">
                  <c:v>skut. 2014</c:v>
                </c:pt>
                <c:pt idx="2">
                  <c:v>2015</c:v>
                </c:pt>
                <c:pt idx="3">
                  <c:v>skut. 2015</c:v>
                </c:pt>
                <c:pt idx="4">
                  <c:v>2016</c:v>
                </c:pt>
                <c:pt idx="5">
                  <c:v>skut. 2016</c:v>
                </c:pt>
                <c:pt idx="6">
                  <c:v>2017</c:v>
                </c:pt>
                <c:pt idx="7">
                  <c:v>skut. 2017</c:v>
                </c:pt>
                <c:pt idx="8">
                  <c:v>2018</c:v>
                </c:pt>
                <c:pt idx="9">
                  <c:v>skut. 2018</c:v>
                </c:pt>
                <c:pt idx="10">
                  <c:v>2019</c:v>
                </c:pt>
                <c:pt idx="11">
                  <c:v>skut. 2019</c:v>
                </c:pt>
                <c:pt idx="12">
                  <c:v>2020</c:v>
                </c:pt>
                <c:pt idx="13">
                  <c:v>skut. 2020 </c:v>
                </c:pt>
                <c:pt idx="14">
                  <c:v>2021</c:v>
                </c:pt>
                <c:pt idx="15">
                  <c:v>skut. 2021</c:v>
                </c:pt>
                <c:pt idx="16">
                  <c:v>2022</c:v>
                </c:pt>
                <c:pt idx="17">
                  <c:v>skut. 2022</c:v>
                </c:pt>
              </c:strCache>
            </c:strRef>
          </c:cat>
          <c:val>
            <c:numRef>
              <c:f>Příloha!$B$299:$V$299</c:f>
              <c:numCache>
                <c:formatCode>#,##0.00</c:formatCode>
                <c:ptCount val="21"/>
                <c:pt idx="0">
                  <c:v>55.38</c:v>
                </c:pt>
                <c:pt idx="1">
                  <c:v>12.61</c:v>
                </c:pt>
                <c:pt idx="2">
                  <c:v>36834</c:v>
                </c:pt>
                <c:pt idx="3">
                  <c:v>35431.620000000003</c:v>
                </c:pt>
                <c:pt idx="4">
                  <c:v>2862</c:v>
                </c:pt>
                <c:pt idx="5">
                  <c:v>2320.2799999999997</c:v>
                </c:pt>
                <c:pt idx="6">
                  <c:v>10994</c:v>
                </c:pt>
                <c:pt idx="7">
                  <c:v>10888.56</c:v>
                </c:pt>
                <c:pt idx="8">
                  <c:v>87756</c:v>
                </c:pt>
                <c:pt idx="9">
                  <c:v>78655.820000000007</c:v>
                </c:pt>
                <c:pt idx="10">
                  <c:v>129299</c:v>
                </c:pt>
                <c:pt idx="11">
                  <c:v>127760.67</c:v>
                </c:pt>
                <c:pt idx="12">
                  <c:v>131591</c:v>
                </c:pt>
                <c:pt idx="13">
                  <c:v>126303.39000000001</c:v>
                </c:pt>
                <c:pt idx="14">
                  <c:v>5081</c:v>
                </c:pt>
                <c:pt idx="15">
                  <c:v>4887.0450599999995</c:v>
                </c:pt>
                <c:pt idx="16">
                  <c:v>63509</c:v>
                </c:pt>
                <c:pt idx="17">
                  <c:v>62483.539999999994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7B-4B99-B5E9-A5B0A1E5C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6532720"/>
        <c:axId val="486533048"/>
      </c:barChart>
      <c:catAx>
        <c:axId val="48653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6533048"/>
        <c:crosses val="autoZero"/>
        <c:auto val="1"/>
        <c:lblAlgn val="ctr"/>
        <c:lblOffset val="100"/>
        <c:noMultiLvlLbl val="0"/>
      </c:catAx>
      <c:valAx>
        <c:axId val="48653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653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Podíl</a:t>
            </a:r>
            <a:r>
              <a:rPr lang="cs-CZ" baseline="0"/>
              <a:t> výdajů na školství vůči celkovému rozpočtu města Beroun 2014 - 2022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Příloha!$A$292</c:f>
              <c:strCache>
                <c:ptCount val="1"/>
                <c:pt idx="0">
                  <c:v>     celkové výdaje města Beroun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Příloha!$B$291:$S$291</c:f>
              <c:strCache>
                <c:ptCount val="18"/>
                <c:pt idx="0">
                  <c:v>2014</c:v>
                </c:pt>
                <c:pt idx="1">
                  <c:v>skut. 2014</c:v>
                </c:pt>
                <c:pt idx="2">
                  <c:v>2015</c:v>
                </c:pt>
                <c:pt idx="3">
                  <c:v>skut. 2015</c:v>
                </c:pt>
                <c:pt idx="4">
                  <c:v>2016</c:v>
                </c:pt>
                <c:pt idx="5">
                  <c:v>skut. 2016</c:v>
                </c:pt>
                <c:pt idx="6">
                  <c:v>2017</c:v>
                </c:pt>
                <c:pt idx="7">
                  <c:v>skut. 2017</c:v>
                </c:pt>
                <c:pt idx="8">
                  <c:v>2018</c:v>
                </c:pt>
                <c:pt idx="9">
                  <c:v>skut. 2018</c:v>
                </c:pt>
                <c:pt idx="10">
                  <c:v>2019</c:v>
                </c:pt>
                <c:pt idx="11">
                  <c:v>skut. 2019</c:v>
                </c:pt>
                <c:pt idx="12">
                  <c:v>2020</c:v>
                </c:pt>
                <c:pt idx="13">
                  <c:v>skut. 2020 </c:v>
                </c:pt>
                <c:pt idx="14">
                  <c:v>2021</c:v>
                </c:pt>
                <c:pt idx="15">
                  <c:v>skut. 2021</c:v>
                </c:pt>
                <c:pt idx="16">
                  <c:v>2022</c:v>
                </c:pt>
                <c:pt idx="17">
                  <c:v>skut. 2022</c:v>
                </c:pt>
              </c:strCache>
            </c:strRef>
          </c:cat>
          <c:val>
            <c:numRef>
              <c:f>Příloha!$B$292:$V$292</c:f>
              <c:numCache>
                <c:formatCode>#,##0.00</c:formatCode>
                <c:ptCount val="21"/>
                <c:pt idx="0">
                  <c:v>355887</c:v>
                </c:pt>
                <c:pt idx="1">
                  <c:v>327110.90999999997</c:v>
                </c:pt>
                <c:pt idx="2">
                  <c:v>490726</c:v>
                </c:pt>
                <c:pt idx="3">
                  <c:v>468332.89</c:v>
                </c:pt>
                <c:pt idx="4">
                  <c:v>376599</c:v>
                </c:pt>
                <c:pt idx="5">
                  <c:v>341308.63</c:v>
                </c:pt>
                <c:pt idx="6">
                  <c:v>424018</c:v>
                </c:pt>
                <c:pt idx="7">
                  <c:v>424881</c:v>
                </c:pt>
                <c:pt idx="8">
                  <c:v>548616</c:v>
                </c:pt>
                <c:pt idx="9">
                  <c:v>487333.77</c:v>
                </c:pt>
                <c:pt idx="10">
                  <c:v>660759</c:v>
                </c:pt>
                <c:pt idx="11">
                  <c:v>587613.66</c:v>
                </c:pt>
                <c:pt idx="12">
                  <c:v>695899</c:v>
                </c:pt>
                <c:pt idx="13">
                  <c:v>616787.9</c:v>
                </c:pt>
                <c:pt idx="14">
                  <c:v>522139</c:v>
                </c:pt>
                <c:pt idx="15">
                  <c:v>453551.15</c:v>
                </c:pt>
                <c:pt idx="16">
                  <c:v>643817</c:v>
                </c:pt>
                <c:pt idx="17">
                  <c:v>559857.16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6-45F4-8D0D-DEE4BA0ADD76}"/>
            </c:ext>
          </c:extLst>
        </c:ser>
        <c:ser>
          <c:idx val="1"/>
          <c:order val="1"/>
          <c:tx>
            <c:strRef>
              <c:f>Příloha!$A$293</c:f>
              <c:strCache>
                <c:ptCount val="1"/>
                <c:pt idx="0">
                  <c:v>     celkové výdaje na školství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Příloha!$B$291:$S$291</c:f>
              <c:strCache>
                <c:ptCount val="18"/>
                <c:pt idx="0">
                  <c:v>2014</c:v>
                </c:pt>
                <c:pt idx="1">
                  <c:v>skut. 2014</c:v>
                </c:pt>
                <c:pt idx="2">
                  <c:v>2015</c:v>
                </c:pt>
                <c:pt idx="3">
                  <c:v>skut. 2015</c:v>
                </c:pt>
                <c:pt idx="4">
                  <c:v>2016</c:v>
                </c:pt>
                <c:pt idx="5">
                  <c:v>skut. 2016</c:v>
                </c:pt>
                <c:pt idx="6">
                  <c:v>2017</c:v>
                </c:pt>
                <c:pt idx="7">
                  <c:v>skut. 2017</c:v>
                </c:pt>
                <c:pt idx="8">
                  <c:v>2018</c:v>
                </c:pt>
                <c:pt idx="9">
                  <c:v>skut. 2018</c:v>
                </c:pt>
                <c:pt idx="10">
                  <c:v>2019</c:v>
                </c:pt>
                <c:pt idx="11">
                  <c:v>skut. 2019</c:v>
                </c:pt>
                <c:pt idx="12">
                  <c:v>2020</c:v>
                </c:pt>
                <c:pt idx="13">
                  <c:v>skut. 2020 </c:v>
                </c:pt>
                <c:pt idx="14">
                  <c:v>2021</c:v>
                </c:pt>
                <c:pt idx="15">
                  <c:v>skut. 2021</c:v>
                </c:pt>
                <c:pt idx="16">
                  <c:v>2022</c:v>
                </c:pt>
                <c:pt idx="17">
                  <c:v>skut. 2022</c:v>
                </c:pt>
              </c:strCache>
            </c:strRef>
          </c:cat>
          <c:val>
            <c:numRef>
              <c:f>Příloha!$B$293:$V$293</c:f>
              <c:numCache>
                <c:formatCode>#,##0.00</c:formatCode>
                <c:ptCount val="21"/>
                <c:pt idx="0">
                  <c:v>29509.38</c:v>
                </c:pt>
                <c:pt idx="1">
                  <c:v>29487.9</c:v>
                </c:pt>
                <c:pt idx="2">
                  <c:v>68101</c:v>
                </c:pt>
                <c:pt idx="3">
                  <c:v>66340.680000000008</c:v>
                </c:pt>
                <c:pt idx="4">
                  <c:v>37225</c:v>
                </c:pt>
                <c:pt idx="5">
                  <c:v>36721.979999999989</c:v>
                </c:pt>
                <c:pt idx="6">
                  <c:v>97438</c:v>
                </c:pt>
                <c:pt idx="7">
                  <c:v>98742.62999999999</c:v>
                </c:pt>
                <c:pt idx="8">
                  <c:v>127488</c:v>
                </c:pt>
                <c:pt idx="9">
                  <c:v>118063.65000000001</c:v>
                </c:pt>
                <c:pt idx="10">
                  <c:v>185405.81</c:v>
                </c:pt>
                <c:pt idx="11">
                  <c:v>178198.64</c:v>
                </c:pt>
                <c:pt idx="12">
                  <c:v>174345</c:v>
                </c:pt>
                <c:pt idx="13">
                  <c:v>166498.44</c:v>
                </c:pt>
                <c:pt idx="14">
                  <c:v>54895</c:v>
                </c:pt>
                <c:pt idx="15">
                  <c:v>53446.765059999998</c:v>
                </c:pt>
                <c:pt idx="16">
                  <c:v>116746</c:v>
                </c:pt>
                <c:pt idx="17">
                  <c:v>123243.79999999999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6-45F4-8D0D-DEE4BA0A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5320464"/>
        <c:axId val="575319808"/>
      </c:barChart>
      <c:catAx>
        <c:axId val="5753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75319808"/>
        <c:crosses val="autoZero"/>
        <c:auto val="1"/>
        <c:lblAlgn val="ctr"/>
        <c:lblOffset val="100"/>
        <c:noMultiLvlLbl val="0"/>
      </c:catAx>
      <c:valAx>
        <c:axId val="57531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753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56732</xdr:colOff>
      <xdr:row>301</xdr:row>
      <xdr:rowOff>11853</xdr:rowOff>
    </xdr:from>
    <xdr:to>
      <xdr:col>6</xdr:col>
      <xdr:colOff>177800</xdr:colOff>
      <xdr:row>315</xdr:row>
      <xdr:rowOff>186267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F634C5F-BD85-0BB5-EC2A-431D5061A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226913</xdr:colOff>
      <xdr:row>301</xdr:row>
      <xdr:rowOff>3387</xdr:rowOff>
    </xdr:from>
    <xdr:to>
      <xdr:col>18</xdr:col>
      <xdr:colOff>465667</xdr:colOff>
      <xdr:row>316</xdr:row>
      <xdr:rowOff>8467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22ADA33B-1A60-F911-3BA0-774C9DA70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dklady%20k%20p&#345;&#237;loze_finan.p&#345;ehledy/V&#253;daje%202014%20a&#382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stava"/>
      <sheetName val="List1"/>
    </sheetNames>
    <sheetDataSet>
      <sheetData sheetId="0" refreshError="1">
        <row r="13">
          <cell r="D13" t="str">
            <v>Neinvestiční příspěvky zřízeným příspěvkovým organizacím</v>
          </cell>
        </row>
        <row r="16">
          <cell r="D16" t="str">
            <v>Neinvestiční příspěvky zřízeným příspěvkovým organizacím</v>
          </cell>
        </row>
        <row r="19">
          <cell r="D19" t="str">
            <v>Neinvestiční příspěvky zřízeným příspěvkovým organizacím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V334"/>
  <sheetViews>
    <sheetView tabSelected="1" zoomScale="136" zoomScaleNormal="136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A116" sqref="A116:XFD116"/>
    </sheetView>
  </sheetViews>
  <sheetFormatPr defaultColWidth="9.109375" defaultRowHeight="12" x14ac:dyDescent="0.25"/>
  <cols>
    <col min="1" max="1" width="60.77734375" style="1" customWidth="1"/>
    <col min="2" max="2" width="11.6640625" style="1" customWidth="1"/>
    <col min="3" max="3" width="9.88671875" style="1" customWidth="1"/>
    <col min="4" max="4" width="11" style="1" bestFit="1" customWidth="1"/>
    <col min="5" max="6" width="11.5546875" style="1" customWidth="1"/>
    <col min="7" max="7" width="11.109375" style="1" customWidth="1"/>
    <col min="8" max="8" width="10.109375" style="1" customWidth="1"/>
    <col min="9" max="9" width="9.88671875" style="1" customWidth="1"/>
    <col min="10" max="10" width="8.88671875" style="1" customWidth="1"/>
    <col min="11" max="14" width="9.88671875" style="1" customWidth="1"/>
    <col min="15" max="16384" width="9.109375" style="1"/>
  </cols>
  <sheetData>
    <row r="1" spans="1:22" ht="29.25" customHeight="1" x14ac:dyDescent="0.25">
      <c r="A1" s="65" t="s">
        <v>80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ht="15" customHeight="1" x14ac:dyDescent="0.25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ht="12.6" thickBot="1" x14ac:dyDescent="0.3">
      <c r="A3" s="2"/>
      <c r="B3" s="3">
        <v>2014</v>
      </c>
      <c r="C3" s="3" t="s">
        <v>1</v>
      </c>
      <c r="D3" s="3">
        <v>2015</v>
      </c>
      <c r="E3" s="3" t="s">
        <v>2</v>
      </c>
      <c r="F3" s="3">
        <v>2016</v>
      </c>
      <c r="G3" s="3" t="s">
        <v>3</v>
      </c>
      <c r="H3" s="3">
        <v>2017</v>
      </c>
      <c r="I3" s="3" t="s">
        <v>4</v>
      </c>
      <c r="J3" s="3">
        <v>2018</v>
      </c>
      <c r="K3" s="3" t="s">
        <v>5</v>
      </c>
      <c r="L3" s="3">
        <v>2019</v>
      </c>
      <c r="M3" s="3" t="s">
        <v>6</v>
      </c>
      <c r="N3" s="4">
        <v>2020</v>
      </c>
      <c r="O3" s="3" t="s">
        <v>7</v>
      </c>
      <c r="P3" s="3">
        <v>2021</v>
      </c>
      <c r="Q3" s="3" t="s">
        <v>8</v>
      </c>
      <c r="R3" s="4">
        <v>2022</v>
      </c>
      <c r="S3" s="43" t="s">
        <v>188</v>
      </c>
      <c r="T3" s="37" t="s">
        <v>9</v>
      </c>
      <c r="U3" s="5" t="s">
        <v>10</v>
      </c>
      <c r="V3" s="5" t="s">
        <v>36</v>
      </c>
    </row>
    <row r="4" spans="1:22" ht="12.6" thickBot="1" x14ac:dyDescent="0.3">
      <c r="A4" s="23" t="s">
        <v>18</v>
      </c>
      <c r="B4" s="57">
        <f t="shared" ref="B4:S4" si="0">B5+B47+B80+B104+B124+B142+B169+B180+B195+B205+B207+B209+B211</f>
        <v>29454</v>
      </c>
      <c r="C4" s="57">
        <f t="shared" si="0"/>
        <v>29475.29</v>
      </c>
      <c r="D4" s="57">
        <f t="shared" si="0"/>
        <v>31267</v>
      </c>
      <c r="E4" s="57">
        <f t="shared" si="0"/>
        <v>30909.06</v>
      </c>
      <c r="F4" s="57">
        <f t="shared" si="0"/>
        <v>34363</v>
      </c>
      <c r="G4" s="57">
        <f t="shared" si="0"/>
        <v>34401.69999999999</v>
      </c>
      <c r="H4" s="57">
        <f t="shared" si="0"/>
        <v>86444</v>
      </c>
      <c r="I4" s="57">
        <f t="shared" si="0"/>
        <v>87854.069999999992</v>
      </c>
      <c r="J4" s="57">
        <f t="shared" si="0"/>
        <v>39732</v>
      </c>
      <c r="K4" s="57">
        <f t="shared" si="0"/>
        <v>39407.83</v>
      </c>
      <c r="L4" s="57">
        <f t="shared" si="0"/>
        <v>56106.81</v>
      </c>
      <c r="M4" s="57">
        <f t="shared" si="0"/>
        <v>50437.970000000016</v>
      </c>
      <c r="N4" s="57">
        <f t="shared" si="0"/>
        <v>42754</v>
      </c>
      <c r="O4" s="57">
        <f t="shared" si="0"/>
        <v>40195.049999999996</v>
      </c>
      <c r="P4" s="57">
        <f t="shared" si="0"/>
        <v>49814</v>
      </c>
      <c r="Q4" s="57">
        <f t="shared" si="0"/>
        <v>48559.72</v>
      </c>
      <c r="R4" s="57">
        <f t="shared" si="0"/>
        <v>53237</v>
      </c>
      <c r="S4" s="57">
        <f t="shared" si="0"/>
        <v>60760.26</v>
      </c>
      <c r="T4" s="38"/>
      <c r="U4" s="7"/>
      <c r="V4" s="7"/>
    </row>
    <row r="5" spans="1:22" x14ac:dyDescent="0.25">
      <c r="A5" s="24" t="s">
        <v>20</v>
      </c>
      <c r="B5" s="25">
        <f>B6+B7+B8+B9</f>
        <v>3693</v>
      </c>
      <c r="C5" s="25">
        <f t="shared" ref="C5:S5" si="1">C6+C7+C8+C9</f>
        <v>3647.39</v>
      </c>
      <c r="D5" s="25">
        <f t="shared" si="1"/>
        <v>3905</v>
      </c>
      <c r="E5" s="25">
        <f t="shared" si="1"/>
        <v>3904.55</v>
      </c>
      <c r="F5" s="25">
        <f t="shared" si="1"/>
        <v>4656</v>
      </c>
      <c r="G5" s="25">
        <f t="shared" si="1"/>
        <v>4656.18</v>
      </c>
      <c r="H5" s="25">
        <f t="shared" si="1"/>
        <v>5756</v>
      </c>
      <c r="I5" s="25">
        <f t="shared" si="1"/>
        <v>6424.72</v>
      </c>
      <c r="J5" s="25">
        <f t="shared" si="1"/>
        <v>7810</v>
      </c>
      <c r="K5" s="25">
        <f t="shared" si="1"/>
        <v>7809.75</v>
      </c>
      <c r="L5" s="25">
        <f t="shared" si="1"/>
        <v>4984</v>
      </c>
      <c r="M5" s="25">
        <f t="shared" si="1"/>
        <v>4923.2800000000007</v>
      </c>
      <c r="N5" s="25">
        <f t="shared" si="1"/>
        <v>6479</v>
      </c>
      <c r="O5" s="25">
        <f t="shared" si="1"/>
        <v>6572.02</v>
      </c>
      <c r="P5" s="25">
        <f t="shared" si="1"/>
        <v>7420</v>
      </c>
      <c r="Q5" s="25">
        <f t="shared" si="1"/>
        <v>7418.08</v>
      </c>
      <c r="R5" s="25">
        <f t="shared" si="1"/>
        <v>7309</v>
      </c>
      <c r="S5" s="27">
        <f t="shared" si="1"/>
        <v>11552.170000000002</v>
      </c>
      <c r="T5" s="39"/>
      <c r="U5" s="26"/>
      <c r="V5" s="26"/>
    </row>
    <row r="6" spans="1:22" x14ac:dyDescent="0.25">
      <c r="A6" s="8" t="s">
        <v>19</v>
      </c>
      <c r="B6" s="9">
        <v>2588</v>
      </c>
      <c r="C6" s="9">
        <v>2588</v>
      </c>
      <c r="D6" s="9">
        <v>2619</v>
      </c>
      <c r="E6" s="9">
        <v>2619</v>
      </c>
      <c r="F6" s="9">
        <v>2639</v>
      </c>
      <c r="G6" s="9">
        <v>2639</v>
      </c>
      <c r="H6" s="9">
        <v>2754</v>
      </c>
      <c r="I6" s="9">
        <v>2754</v>
      </c>
      <c r="J6" s="9">
        <v>3034</v>
      </c>
      <c r="K6" s="9">
        <v>3034</v>
      </c>
      <c r="L6" s="9">
        <v>2883</v>
      </c>
      <c r="M6" s="9">
        <v>2883</v>
      </c>
      <c r="N6" s="10">
        <v>3475</v>
      </c>
      <c r="O6" s="11">
        <v>3475</v>
      </c>
      <c r="P6" s="11">
        <v>3700</v>
      </c>
      <c r="Q6" s="11">
        <v>3700.18</v>
      </c>
      <c r="R6" s="11">
        <v>4542</v>
      </c>
      <c r="S6" s="13">
        <v>4542</v>
      </c>
      <c r="T6" s="38">
        <v>3113</v>
      </c>
      <c r="U6" s="7">
        <v>1401</v>
      </c>
      <c r="V6" s="7">
        <v>5331</v>
      </c>
    </row>
    <row r="7" spans="1:22" x14ac:dyDescent="0.25">
      <c r="A7" s="8" t="s">
        <v>37</v>
      </c>
      <c r="B7" s="9"/>
      <c r="C7" s="9"/>
      <c r="D7" s="9">
        <v>270</v>
      </c>
      <c r="E7" s="9">
        <v>269.55</v>
      </c>
      <c r="F7" s="9">
        <v>80</v>
      </c>
      <c r="G7" s="9">
        <v>80.180000000000007</v>
      </c>
      <c r="H7" s="9">
        <v>1002</v>
      </c>
      <c r="I7" s="9">
        <v>1670.72</v>
      </c>
      <c r="J7" s="9">
        <v>2596</v>
      </c>
      <c r="K7" s="9">
        <v>2595.75</v>
      </c>
      <c r="L7" s="9">
        <v>83</v>
      </c>
      <c r="M7" s="9">
        <v>82.28</v>
      </c>
      <c r="N7" s="10">
        <v>1313</v>
      </c>
      <c r="O7" s="11">
        <f>1313.79+92.23</f>
        <v>1406.02</v>
      </c>
      <c r="P7" s="11">
        <v>41</v>
      </c>
      <c r="Q7" s="11">
        <v>41.23</v>
      </c>
      <c r="R7" s="11">
        <v>60</v>
      </c>
      <c r="S7" s="13">
        <f>60.06+4371.34</f>
        <v>4431.4000000000005</v>
      </c>
      <c r="T7" s="38">
        <v>3113</v>
      </c>
      <c r="U7" s="7">
        <v>1401</v>
      </c>
      <c r="V7" s="7">
        <v>5336</v>
      </c>
    </row>
    <row r="8" spans="1:22" x14ac:dyDescent="0.25">
      <c r="A8" s="12" t="s">
        <v>38</v>
      </c>
      <c r="B8" s="13">
        <v>370</v>
      </c>
      <c r="C8" s="13">
        <v>370</v>
      </c>
      <c r="D8" s="13">
        <v>366</v>
      </c>
      <c r="E8" s="13">
        <v>366</v>
      </c>
      <c r="F8" s="13">
        <v>440</v>
      </c>
      <c r="G8" s="13">
        <v>440</v>
      </c>
      <c r="H8" s="13">
        <v>570</v>
      </c>
      <c r="I8" s="13">
        <v>570</v>
      </c>
      <c r="J8" s="13">
        <v>650</v>
      </c>
      <c r="K8" s="13">
        <v>650</v>
      </c>
      <c r="L8" s="13">
        <v>700</v>
      </c>
      <c r="M8" s="13">
        <v>700</v>
      </c>
      <c r="N8" s="11">
        <v>700</v>
      </c>
      <c r="O8" s="11">
        <v>700</v>
      </c>
      <c r="P8" s="11">
        <v>700</v>
      </c>
      <c r="Q8" s="11">
        <v>700</v>
      </c>
      <c r="R8" s="11">
        <v>827</v>
      </c>
      <c r="S8" s="13">
        <v>827</v>
      </c>
      <c r="T8" s="38">
        <v>3113</v>
      </c>
      <c r="U8" s="7">
        <v>3110</v>
      </c>
      <c r="V8" s="7">
        <v>5331</v>
      </c>
    </row>
    <row r="9" spans="1:22" x14ac:dyDescent="0.25">
      <c r="A9" s="33" t="s">
        <v>79</v>
      </c>
      <c r="B9" s="34">
        <f t="shared" ref="B9:S9" si="2">SUM(B10:B46)</f>
        <v>735</v>
      </c>
      <c r="C9" s="34">
        <f t="shared" si="2"/>
        <v>689.39</v>
      </c>
      <c r="D9" s="34">
        <f t="shared" si="2"/>
        <v>650</v>
      </c>
      <c r="E9" s="34">
        <f t="shared" si="2"/>
        <v>650</v>
      </c>
      <c r="F9" s="34">
        <f t="shared" si="2"/>
        <v>1497</v>
      </c>
      <c r="G9" s="34">
        <f t="shared" si="2"/>
        <v>1497</v>
      </c>
      <c r="H9" s="34">
        <f t="shared" si="2"/>
        <v>1430</v>
      </c>
      <c r="I9" s="34">
        <f t="shared" si="2"/>
        <v>1430</v>
      </c>
      <c r="J9" s="34">
        <f t="shared" si="2"/>
        <v>1530</v>
      </c>
      <c r="K9" s="34">
        <f t="shared" si="2"/>
        <v>1530</v>
      </c>
      <c r="L9" s="34">
        <f t="shared" si="2"/>
        <v>1318</v>
      </c>
      <c r="M9" s="34">
        <f t="shared" si="2"/>
        <v>1258</v>
      </c>
      <c r="N9" s="34">
        <f t="shared" si="2"/>
        <v>991</v>
      </c>
      <c r="O9" s="34">
        <f t="shared" si="2"/>
        <v>991</v>
      </c>
      <c r="P9" s="34">
        <f t="shared" si="2"/>
        <v>2979</v>
      </c>
      <c r="Q9" s="34">
        <f t="shared" si="2"/>
        <v>2976.67</v>
      </c>
      <c r="R9" s="34">
        <f t="shared" si="2"/>
        <v>1880</v>
      </c>
      <c r="S9" s="34">
        <f t="shared" si="2"/>
        <v>1751.77</v>
      </c>
      <c r="T9" s="40"/>
      <c r="U9" s="35"/>
      <c r="V9" s="35"/>
    </row>
    <row r="10" spans="1:22" x14ac:dyDescent="0.25">
      <c r="A10" s="12" t="s">
        <v>40</v>
      </c>
      <c r="B10" s="13">
        <v>450</v>
      </c>
      <c r="C10" s="13">
        <v>404.39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1"/>
      <c r="O10" s="11"/>
      <c r="P10" s="11"/>
      <c r="Q10" s="11"/>
      <c r="R10" s="11"/>
      <c r="S10" s="13"/>
      <c r="T10" s="38">
        <v>3113</v>
      </c>
      <c r="U10" s="7">
        <v>3234</v>
      </c>
      <c r="V10" s="7">
        <v>5331</v>
      </c>
    </row>
    <row r="11" spans="1:22" x14ac:dyDescent="0.25">
      <c r="A11" s="12" t="s">
        <v>41</v>
      </c>
      <c r="B11" s="13">
        <v>135</v>
      </c>
      <c r="C11" s="13">
        <v>135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1"/>
      <c r="O11" s="11"/>
      <c r="P11" s="11"/>
      <c r="Q11" s="11"/>
      <c r="R11" s="11"/>
      <c r="S11" s="13"/>
      <c r="T11" s="38">
        <v>3113</v>
      </c>
      <c r="U11" s="7">
        <v>3250</v>
      </c>
      <c r="V11" s="7">
        <v>5331</v>
      </c>
    </row>
    <row r="12" spans="1:22" x14ac:dyDescent="0.25">
      <c r="A12" s="12" t="s">
        <v>42</v>
      </c>
      <c r="B12" s="13">
        <v>100</v>
      </c>
      <c r="C12" s="13">
        <v>100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1"/>
      <c r="O12" s="11"/>
      <c r="P12" s="11"/>
      <c r="Q12" s="11"/>
      <c r="R12" s="11"/>
      <c r="S12" s="13"/>
      <c r="T12" s="38">
        <v>3113</v>
      </c>
      <c r="U12" s="7">
        <v>3251</v>
      </c>
      <c r="V12" s="7">
        <v>5331</v>
      </c>
    </row>
    <row r="13" spans="1:22" x14ac:dyDescent="0.25">
      <c r="A13" s="12" t="s">
        <v>43</v>
      </c>
      <c r="B13" s="13">
        <v>50</v>
      </c>
      <c r="C13" s="13">
        <v>50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1"/>
      <c r="O13" s="11"/>
      <c r="P13" s="11"/>
      <c r="Q13" s="11"/>
      <c r="R13" s="11"/>
      <c r="S13" s="13"/>
      <c r="T13" s="38">
        <v>3113</v>
      </c>
      <c r="U13" s="7">
        <v>3252</v>
      </c>
      <c r="V13" s="7">
        <v>5331</v>
      </c>
    </row>
    <row r="14" spans="1:22" x14ac:dyDescent="0.25">
      <c r="A14" s="12" t="s">
        <v>94</v>
      </c>
      <c r="B14" s="13"/>
      <c r="C14" s="13"/>
      <c r="D14" s="13">
        <v>150</v>
      </c>
      <c r="E14" s="13">
        <v>150</v>
      </c>
      <c r="F14" s="13"/>
      <c r="G14" s="13"/>
      <c r="H14" s="13"/>
      <c r="I14" s="13"/>
      <c r="J14" s="13"/>
      <c r="K14" s="13"/>
      <c r="L14" s="13"/>
      <c r="M14" s="13"/>
      <c r="N14" s="11"/>
      <c r="O14" s="11"/>
      <c r="P14" s="11"/>
      <c r="Q14" s="11"/>
      <c r="R14" s="11"/>
      <c r="S14" s="13"/>
      <c r="T14" s="38">
        <v>3113</v>
      </c>
      <c r="U14" s="7">
        <v>3134</v>
      </c>
      <c r="V14" s="7">
        <v>5331</v>
      </c>
    </row>
    <row r="15" spans="1:22" x14ac:dyDescent="0.25">
      <c r="A15" s="12" t="s">
        <v>59</v>
      </c>
      <c r="B15" s="13"/>
      <c r="C15" s="13"/>
      <c r="D15" s="13">
        <v>150</v>
      </c>
      <c r="E15" s="13">
        <v>150</v>
      </c>
      <c r="F15" s="13">
        <v>150</v>
      </c>
      <c r="G15" s="13">
        <v>150</v>
      </c>
      <c r="H15" s="13"/>
      <c r="I15" s="13"/>
      <c r="J15" s="13"/>
      <c r="K15" s="13"/>
      <c r="L15" s="13"/>
      <c r="M15" s="13"/>
      <c r="N15" s="11"/>
      <c r="O15" s="11"/>
      <c r="P15" s="11"/>
      <c r="Q15" s="11"/>
      <c r="R15" s="11"/>
      <c r="S15" s="13"/>
      <c r="T15" s="38">
        <v>3113</v>
      </c>
      <c r="U15" s="7">
        <v>3135</v>
      </c>
      <c r="V15" s="7">
        <v>5331</v>
      </c>
    </row>
    <row r="16" spans="1:22" x14ac:dyDescent="0.25">
      <c r="A16" s="12" t="s">
        <v>95</v>
      </c>
      <c r="B16" s="13"/>
      <c r="C16" s="13"/>
      <c r="D16" s="13">
        <v>150</v>
      </c>
      <c r="E16" s="13">
        <v>150</v>
      </c>
      <c r="F16" s="13"/>
      <c r="G16" s="13"/>
      <c r="H16" s="13"/>
      <c r="I16" s="13"/>
      <c r="J16" s="13"/>
      <c r="K16" s="13"/>
      <c r="L16" s="13"/>
      <c r="M16" s="13"/>
      <c r="N16" s="11"/>
      <c r="O16" s="11"/>
      <c r="P16" s="11"/>
      <c r="Q16" s="11"/>
      <c r="R16" s="11"/>
      <c r="S16" s="13"/>
      <c r="T16" s="38">
        <v>3113</v>
      </c>
      <c r="U16" s="7">
        <v>3136</v>
      </c>
      <c r="V16" s="7">
        <v>5331</v>
      </c>
    </row>
    <row r="17" spans="1:22" x14ac:dyDescent="0.25">
      <c r="A17" s="12" t="s">
        <v>72</v>
      </c>
      <c r="B17" s="13"/>
      <c r="C17" s="13"/>
      <c r="D17" s="13">
        <v>100</v>
      </c>
      <c r="E17" s="13">
        <v>100</v>
      </c>
      <c r="F17" s="13">
        <v>150</v>
      </c>
      <c r="G17" s="13">
        <v>150</v>
      </c>
      <c r="H17" s="13"/>
      <c r="I17" s="13"/>
      <c r="J17" s="13"/>
      <c r="K17" s="13"/>
      <c r="L17" s="13"/>
      <c r="M17" s="13"/>
      <c r="N17" s="11"/>
      <c r="O17" s="11"/>
      <c r="P17" s="11"/>
      <c r="Q17" s="11"/>
      <c r="R17" s="11"/>
      <c r="S17" s="13"/>
      <c r="T17" s="38">
        <v>3113</v>
      </c>
      <c r="U17" s="7">
        <v>3137</v>
      </c>
      <c r="V17" s="7">
        <v>5331</v>
      </c>
    </row>
    <row r="18" spans="1:22" x14ac:dyDescent="0.25">
      <c r="A18" s="12" t="s">
        <v>96</v>
      </c>
      <c r="B18" s="13"/>
      <c r="C18" s="13"/>
      <c r="D18" s="13">
        <v>50</v>
      </c>
      <c r="E18" s="13">
        <v>50</v>
      </c>
      <c r="F18" s="13"/>
      <c r="G18" s="13"/>
      <c r="H18" s="13"/>
      <c r="I18" s="13"/>
      <c r="J18" s="13"/>
      <c r="K18" s="13"/>
      <c r="L18" s="13"/>
      <c r="M18" s="13"/>
      <c r="N18" s="11"/>
      <c r="O18" s="11"/>
      <c r="P18" s="11"/>
      <c r="Q18" s="11"/>
      <c r="R18" s="11"/>
      <c r="S18" s="13"/>
      <c r="T18" s="38">
        <v>3113</v>
      </c>
      <c r="U18" s="7">
        <v>3138</v>
      </c>
      <c r="V18" s="7">
        <v>5331</v>
      </c>
    </row>
    <row r="19" spans="1:22" x14ac:dyDescent="0.25">
      <c r="A19" s="12" t="s">
        <v>97</v>
      </c>
      <c r="B19" s="13"/>
      <c r="C19" s="13"/>
      <c r="D19" s="13">
        <v>50</v>
      </c>
      <c r="E19" s="13">
        <v>50</v>
      </c>
      <c r="F19" s="13"/>
      <c r="G19" s="13"/>
      <c r="H19" s="13"/>
      <c r="I19" s="13"/>
      <c r="J19" s="13"/>
      <c r="K19" s="13"/>
      <c r="L19" s="13"/>
      <c r="M19" s="13"/>
      <c r="N19" s="11"/>
      <c r="O19" s="11"/>
      <c r="P19" s="11"/>
      <c r="Q19" s="11"/>
      <c r="R19" s="11"/>
      <c r="S19" s="13"/>
      <c r="T19" s="38">
        <v>3113</v>
      </c>
      <c r="U19" s="7">
        <v>3139</v>
      </c>
      <c r="V19" s="7">
        <v>5331</v>
      </c>
    </row>
    <row r="20" spans="1:22" x14ac:dyDescent="0.25">
      <c r="A20" s="12" t="s">
        <v>58</v>
      </c>
      <c r="B20" s="13"/>
      <c r="C20" s="13"/>
      <c r="D20" s="13"/>
      <c r="E20" s="13"/>
      <c r="F20" s="13">
        <v>258</v>
      </c>
      <c r="G20" s="13">
        <v>258</v>
      </c>
      <c r="H20" s="13"/>
      <c r="I20" s="13"/>
      <c r="J20" s="13"/>
      <c r="K20" s="13"/>
      <c r="L20" s="13"/>
      <c r="M20" s="13"/>
      <c r="N20" s="11"/>
      <c r="O20" s="11"/>
      <c r="P20" s="11"/>
      <c r="Q20" s="11"/>
      <c r="R20" s="11"/>
      <c r="S20" s="13"/>
      <c r="T20" s="38">
        <v>3113</v>
      </c>
      <c r="U20" s="7">
        <v>3134</v>
      </c>
      <c r="V20" s="7">
        <v>5331</v>
      </c>
    </row>
    <row r="21" spans="1:22" x14ac:dyDescent="0.25">
      <c r="A21" s="12" t="s">
        <v>73</v>
      </c>
      <c r="B21" s="13"/>
      <c r="C21" s="13"/>
      <c r="D21" s="13"/>
      <c r="E21" s="13"/>
      <c r="F21" s="13">
        <v>80</v>
      </c>
      <c r="G21" s="13">
        <v>80</v>
      </c>
      <c r="H21" s="13"/>
      <c r="I21" s="13"/>
      <c r="J21" s="13"/>
      <c r="K21" s="13"/>
      <c r="L21" s="13"/>
      <c r="M21" s="13"/>
      <c r="N21" s="11"/>
      <c r="O21" s="11"/>
      <c r="P21" s="11"/>
      <c r="Q21" s="11"/>
      <c r="R21" s="11"/>
      <c r="S21" s="13"/>
      <c r="T21" s="38">
        <v>3113</v>
      </c>
      <c r="U21" s="7">
        <v>3136</v>
      </c>
      <c r="V21" s="7">
        <v>5331</v>
      </c>
    </row>
    <row r="22" spans="1:22" x14ac:dyDescent="0.25">
      <c r="A22" s="12" t="s">
        <v>108</v>
      </c>
      <c r="B22" s="13"/>
      <c r="C22" s="13"/>
      <c r="D22" s="13"/>
      <c r="E22" s="13"/>
      <c r="F22" s="13">
        <v>290</v>
      </c>
      <c r="G22" s="13">
        <v>290</v>
      </c>
      <c r="H22" s="13"/>
      <c r="I22" s="13"/>
      <c r="J22" s="13"/>
      <c r="K22" s="13"/>
      <c r="L22" s="13"/>
      <c r="M22" s="13"/>
      <c r="N22" s="11"/>
      <c r="O22" s="11"/>
      <c r="P22" s="11"/>
      <c r="Q22" s="11"/>
      <c r="R22" s="11"/>
      <c r="S22" s="13"/>
      <c r="T22" s="38">
        <v>3113</v>
      </c>
      <c r="U22" s="7">
        <v>3138</v>
      </c>
      <c r="V22" s="7">
        <v>5331</v>
      </c>
    </row>
    <row r="23" spans="1:22" x14ac:dyDescent="0.25">
      <c r="A23" s="12" t="s">
        <v>120</v>
      </c>
      <c r="B23" s="13"/>
      <c r="C23" s="13"/>
      <c r="D23" s="13"/>
      <c r="E23" s="13"/>
      <c r="F23" s="13">
        <v>160</v>
      </c>
      <c r="G23" s="13">
        <v>160</v>
      </c>
      <c r="H23" s="13">
        <v>25</v>
      </c>
      <c r="I23" s="13">
        <v>25</v>
      </c>
      <c r="J23" s="13"/>
      <c r="K23" s="13"/>
      <c r="L23" s="13"/>
      <c r="M23" s="13"/>
      <c r="N23" s="11"/>
      <c r="O23" s="11"/>
      <c r="P23" s="11"/>
      <c r="Q23" s="11"/>
      <c r="R23" s="11"/>
      <c r="S23" s="13"/>
      <c r="T23" s="38">
        <v>3113</v>
      </c>
      <c r="U23" s="7">
        <v>3139</v>
      </c>
      <c r="V23" s="7">
        <v>5331</v>
      </c>
    </row>
    <row r="24" spans="1:22" x14ac:dyDescent="0.25">
      <c r="A24" s="12" t="s">
        <v>110</v>
      </c>
      <c r="B24" s="13"/>
      <c r="C24" s="13"/>
      <c r="D24" s="13"/>
      <c r="E24" s="13"/>
      <c r="F24" s="13">
        <v>252</v>
      </c>
      <c r="G24" s="13">
        <v>252</v>
      </c>
      <c r="H24" s="13"/>
      <c r="I24" s="13"/>
      <c r="J24" s="13"/>
      <c r="K24" s="13"/>
      <c r="L24" s="13"/>
      <c r="M24" s="13"/>
      <c r="N24" s="11"/>
      <c r="O24" s="11"/>
      <c r="P24" s="11"/>
      <c r="Q24" s="11"/>
      <c r="R24" s="11"/>
      <c r="S24" s="13"/>
      <c r="T24" s="38">
        <v>3113</v>
      </c>
      <c r="U24" s="7">
        <v>3170</v>
      </c>
      <c r="V24" s="7">
        <v>5331</v>
      </c>
    </row>
    <row r="25" spans="1:22" x14ac:dyDescent="0.25">
      <c r="A25" s="12" t="s">
        <v>109</v>
      </c>
      <c r="B25" s="13"/>
      <c r="C25" s="13"/>
      <c r="D25" s="13"/>
      <c r="E25" s="13"/>
      <c r="F25" s="13">
        <v>157</v>
      </c>
      <c r="G25" s="13">
        <v>157</v>
      </c>
      <c r="H25" s="13"/>
      <c r="I25" s="13"/>
      <c r="J25" s="13"/>
      <c r="K25" s="13"/>
      <c r="L25" s="13"/>
      <c r="M25" s="13"/>
      <c r="N25" s="11"/>
      <c r="O25" s="11"/>
      <c r="P25" s="11"/>
      <c r="Q25" s="11"/>
      <c r="R25" s="11"/>
      <c r="S25" s="13"/>
      <c r="T25" s="38">
        <v>3113</v>
      </c>
      <c r="U25" s="7">
        <v>3208</v>
      </c>
      <c r="V25" s="7">
        <v>5331</v>
      </c>
    </row>
    <row r="26" spans="1:22" x14ac:dyDescent="0.25">
      <c r="A26" s="12" t="s">
        <v>117</v>
      </c>
      <c r="B26" s="13"/>
      <c r="C26" s="13"/>
      <c r="D26" s="13"/>
      <c r="E26" s="13"/>
      <c r="F26" s="13"/>
      <c r="G26" s="13"/>
      <c r="H26" s="13">
        <v>50</v>
      </c>
      <c r="I26" s="13">
        <v>50</v>
      </c>
      <c r="J26" s="13"/>
      <c r="K26" s="13"/>
      <c r="L26" s="13"/>
      <c r="M26" s="13"/>
      <c r="N26" s="11"/>
      <c r="O26" s="11"/>
      <c r="P26" s="11"/>
      <c r="Q26" s="11"/>
      <c r="R26" s="11"/>
      <c r="S26" s="13"/>
      <c r="T26" s="38">
        <v>3113</v>
      </c>
      <c r="U26" s="7">
        <v>3134</v>
      </c>
      <c r="V26" s="7">
        <v>5331</v>
      </c>
    </row>
    <row r="27" spans="1:22" x14ac:dyDescent="0.25">
      <c r="A27" s="12" t="s">
        <v>134</v>
      </c>
      <c r="B27" s="13"/>
      <c r="C27" s="13"/>
      <c r="D27" s="13"/>
      <c r="E27" s="13"/>
      <c r="F27" s="13"/>
      <c r="G27" s="13"/>
      <c r="H27" s="13">
        <v>150</v>
      </c>
      <c r="I27" s="13">
        <v>150</v>
      </c>
      <c r="J27" s="13">
        <v>360</v>
      </c>
      <c r="K27" s="13">
        <v>360</v>
      </c>
      <c r="L27" s="13"/>
      <c r="M27" s="13"/>
      <c r="N27" s="11"/>
      <c r="O27" s="11"/>
      <c r="P27" s="11"/>
      <c r="Q27" s="11"/>
      <c r="R27" s="11"/>
      <c r="S27" s="13"/>
      <c r="T27" s="38">
        <v>3113</v>
      </c>
      <c r="U27" s="7">
        <v>3135</v>
      </c>
      <c r="V27" s="7">
        <v>5331</v>
      </c>
    </row>
    <row r="28" spans="1:22" x14ac:dyDescent="0.25">
      <c r="A28" s="12" t="s">
        <v>118</v>
      </c>
      <c r="B28" s="13"/>
      <c r="C28" s="13"/>
      <c r="D28" s="13"/>
      <c r="E28" s="13"/>
      <c r="F28" s="13"/>
      <c r="G28" s="13"/>
      <c r="H28" s="13">
        <v>150</v>
      </c>
      <c r="I28" s="13">
        <v>150</v>
      </c>
      <c r="J28" s="13"/>
      <c r="K28" s="13"/>
      <c r="L28" s="13"/>
      <c r="M28" s="13"/>
      <c r="N28" s="11"/>
      <c r="O28" s="11"/>
      <c r="P28" s="11"/>
      <c r="Q28" s="11"/>
      <c r="R28" s="11"/>
      <c r="S28" s="13"/>
      <c r="T28" s="38">
        <v>3113</v>
      </c>
      <c r="U28" s="7">
        <v>3137</v>
      </c>
      <c r="V28" s="7">
        <v>5331</v>
      </c>
    </row>
    <row r="29" spans="1:22" x14ac:dyDescent="0.25">
      <c r="A29" s="12" t="s">
        <v>135</v>
      </c>
      <c r="B29" s="13"/>
      <c r="C29" s="13"/>
      <c r="D29" s="13"/>
      <c r="E29" s="13"/>
      <c r="F29" s="13"/>
      <c r="G29" s="13"/>
      <c r="H29" s="13">
        <v>365</v>
      </c>
      <c r="I29" s="13">
        <v>365</v>
      </c>
      <c r="J29" s="13">
        <v>500</v>
      </c>
      <c r="K29" s="13">
        <v>500</v>
      </c>
      <c r="L29" s="13"/>
      <c r="M29" s="13"/>
      <c r="N29" s="11"/>
      <c r="O29" s="11"/>
      <c r="P29" s="11"/>
      <c r="Q29" s="11"/>
      <c r="R29" s="11"/>
      <c r="S29" s="13"/>
      <c r="T29" s="38">
        <v>3113</v>
      </c>
      <c r="U29" s="7">
        <v>3138</v>
      </c>
      <c r="V29" s="7">
        <v>5331</v>
      </c>
    </row>
    <row r="30" spans="1:22" x14ac:dyDescent="0.25">
      <c r="A30" s="12" t="s">
        <v>119</v>
      </c>
      <c r="B30" s="13"/>
      <c r="C30" s="13"/>
      <c r="D30" s="13"/>
      <c r="E30" s="13"/>
      <c r="F30" s="13"/>
      <c r="G30" s="13"/>
      <c r="H30" s="13">
        <v>100</v>
      </c>
      <c r="I30" s="13">
        <v>100</v>
      </c>
      <c r="J30" s="13">
        <v>170</v>
      </c>
      <c r="K30" s="13">
        <v>170</v>
      </c>
      <c r="L30" s="13"/>
      <c r="M30" s="13"/>
      <c r="N30" s="11"/>
      <c r="O30" s="11"/>
      <c r="P30" s="11"/>
      <c r="Q30" s="11"/>
      <c r="R30" s="11"/>
      <c r="S30" s="13"/>
      <c r="T30" s="38">
        <v>3113</v>
      </c>
      <c r="U30" s="7">
        <v>3136</v>
      </c>
      <c r="V30" s="7">
        <v>5331</v>
      </c>
    </row>
    <row r="31" spans="1:22" x14ac:dyDescent="0.25">
      <c r="A31" s="12" t="s">
        <v>121</v>
      </c>
      <c r="B31" s="13"/>
      <c r="C31" s="13"/>
      <c r="D31" s="13"/>
      <c r="E31" s="13"/>
      <c r="F31" s="13"/>
      <c r="G31" s="13"/>
      <c r="H31" s="13">
        <v>150</v>
      </c>
      <c r="I31" s="13">
        <v>150</v>
      </c>
      <c r="J31" s="13"/>
      <c r="K31" s="13"/>
      <c r="L31" s="13"/>
      <c r="M31" s="13"/>
      <c r="N31" s="11"/>
      <c r="O31" s="11"/>
      <c r="P31" s="11"/>
      <c r="Q31" s="11"/>
      <c r="R31" s="11"/>
      <c r="S31" s="13"/>
      <c r="T31" s="38">
        <v>3113</v>
      </c>
      <c r="U31" s="7">
        <v>3208</v>
      </c>
      <c r="V31" s="7">
        <v>5331</v>
      </c>
    </row>
    <row r="32" spans="1:22" x14ac:dyDescent="0.25">
      <c r="A32" s="12" t="s">
        <v>122</v>
      </c>
      <c r="B32" s="13"/>
      <c r="C32" s="13"/>
      <c r="D32" s="13"/>
      <c r="E32" s="13"/>
      <c r="F32" s="13"/>
      <c r="G32" s="13"/>
      <c r="H32" s="13">
        <v>270</v>
      </c>
      <c r="I32" s="13">
        <v>270</v>
      </c>
      <c r="J32" s="13"/>
      <c r="K32" s="13"/>
      <c r="L32" s="13"/>
      <c r="M32" s="13"/>
      <c r="N32" s="11"/>
      <c r="O32" s="11"/>
      <c r="P32" s="11"/>
      <c r="Q32" s="11"/>
      <c r="R32" s="11"/>
      <c r="S32" s="13"/>
      <c r="T32" s="38">
        <v>3113</v>
      </c>
      <c r="U32" s="7">
        <v>3204</v>
      </c>
      <c r="V32" s="7">
        <v>5331</v>
      </c>
    </row>
    <row r="33" spans="1:22" x14ac:dyDescent="0.25">
      <c r="A33" s="12" t="s">
        <v>136</v>
      </c>
      <c r="B33" s="13"/>
      <c r="C33" s="13"/>
      <c r="D33" s="13"/>
      <c r="E33" s="13"/>
      <c r="F33" s="13"/>
      <c r="G33" s="13"/>
      <c r="H33" s="13">
        <v>170</v>
      </c>
      <c r="I33" s="13">
        <v>170</v>
      </c>
      <c r="J33" s="13"/>
      <c r="K33" s="13"/>
      <c r="L33" s="13"/>
      <c r="M33" s="13"/>
      <c r="N33" s="11"/>
      <c r="O33" s="11"/>
      <c r="P33" s="11"/>
      <c r="Q33" s="11"/>
      <c r="R33" s="11"/>
      <c r="S33" s="13"/>
      <c r="T33" s="38">
        <v>3113</v>
      </c>
      <c r="U33" s="7">
        <v>3136</v>
      </c>
      <c r="V33" s="7">
        <v>5331</v>
      </c>
    </row>
    <row r="34" spans="1:22" x14ac:dyDescent="0.25">
      <c r="A34" s="12" t="s">
        <v>55</v>
      </c>
      <c r="B34" s="13"/>
      <c r="C34" s="13"/>
      <c r="D34" s="13"/>
      <c r="E34" s="13"/>
      <c r="F34" s="13"/>
      <c r="G34" s="13"/>
      <c r="H34" s="13"/>
      <c r="I34" s="13"/>
      <c r="J34" s="13">
        <v>500</v>
      </c>
      <c r="K34" s="13">
        <v>500</v>
      </c>
      <c r="L34" s="13"/>
      <c r="M34" s="13"/>
      <c r="N34" s="11"/>
      <c r="O34" s="11"/>
      <c r="P34" s="11"/>
      <c r="Q34" s="11"/>
      <c r="R34" s="11"/>
      <c r="S34" s="13"/>
      <c r="T34" s="38">
        <v>3113</v>
      </c>
      <c r="U34" s="7">
        <v>3137</v>
      </c>
      <c r="V34" s="7">
        <v>5331</v>
      </c>
    </row>
    <row r="35" spans="1:22" x14ac:dyDescent="0.25">
      <c r="A35" s="12" t="s">
        <v>147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>
        <v>660</v>
      </c>
      <c r="M35" s="13">
        <v>600</v>
      </c>
      <c r="N35" s="11">
        <v>900</v>
      </c>
      <c r="O35" s="11">
        <v>900</v>
      </c>
      <c r="P35" s="11">
        <v>800</v>
      </c>
      <c r="Q35" s="11">
        <v>800</v>
      </c>
      <c r="R35" s="11">
        <v>480</v>
      </c>
      <c r="S35" s="13">
        <v>480</v>
      </c>
      <c r="T35" s="38">
        <v>3113</v>
      </c>
      <c r="U35" s="7">
        <v>3159</v>
      </c>
      <c r="V35" s="7">
        <v>5331</v>
      </c>
    </row>
    <row r="36" spans="1:22" x14ac:dyDescent="0.25">
      <c r="A36" s="12" t="s">
        <v>148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>
        <v>600</v>
      </c>
      <c r="M36" s="13">
        <v>600</v>
      </c>
      <c r="N36" s="11"/>
      <c r="O36" s="11"/>
      <c r="P36" s="11"/>
      <c r="Q36" s="11"/>
      <c r="R36" s="11"/>
      <c r="S36" s="13"/>
      <c r="T36" s="38">
        <v>3113</v>
      </c>
      <c r="U36" s="7">
        <v>3160</v>
      </c>
      <c r="V36" s="7">
        <v>533</v>
      </c>
    </row>
    <row r="37" spans="1:22" x14ac:dyDescent="0.25">
      <c r="A37" s="12" t="s">
        <v>149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>
        <v>58</v>
      </c>
      <c r="M37" s="13">
        <v>58</v>
      </c>
      <c r="N37" s="11"/>
      <c r="O37" s="11"/>
      <c r="P37" s="11"/>
      <c r="Q37" s="11"/>
      <c r="R37" s="11"/>
      <c r="S37" s="13"/>
      <c r="T37" s="38">
        <v>3113</v>
      </c>
      <c r="U37" s="7">
        <v>3217</v>
      </c>
      <c r="V37" s="7">
        <v>5331</v>
      </c>
    </row>
    <row r="38" spans="1:22" x14ac:dyDescent="0.25">
      <c r="A38" s="12" t="s">
        <v>159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1">
        <v>91</v>
      </c>
      <c r="O38" s="11">
        <v>91</v>
      </c>
      <c r="P38" s="11"/>
      <c r="Q38" s="11"/>
      <c r="R38" s="11"/>
      <c r="S38" s="13"/>
      <c r="T38" s="38">
        <v>3113</v>
      </c>
      <c r="U38" s="7">
        <v>3134</v>
      </c>
      <c r="V38" s="7">
        <v>5331</v>
      </c>
    </row>
    <row r="39" spans="1:22" x14ac:dyDescent="0.25">
      <c r="A39" s="12" t="s">
        <v>174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1"/>
      <c r="O39" s="11"/>
      <c r="P39" s="11">
        <v>337</v>
      </c>
      <c r="Q39" s="11">
        <v>335.91</v>
      </c>
      <c r="R39" s="11"/>
      <c r="S39" s="13"/>
      <c r="T39" s="38">
        <v>3113</v>
      </c>
      <c r="U39" s="7">
        <v>3117</v>
      </c>
      <c r="V39" s="7">
        <v>5171</v>
      </c>
    </row>
    <row r="40" spans="1:22" x14ac:dyDescent="0.25">
      <c r="A40" s="12" t="s">
        <v>175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1"/>
      <c r="O40" s="11"/>
      <c r="P40" s="11">
        <v>90</v>
      </c>
      <c r="Q40" s="11">
        <v>90</v>
      </c>
      <c r="R40" s="11"/>
      <c r="S40" s="13"/>
      <c r="T40" s="38">
        <v>3113</v>
      </c>
      <c r="U40" s="7">
        <v>3135</v>
      </c>
      <c r="V40" s="7">
        <v>5331</v>
      </c>
    </row>
    <row r="41" spans="1:22" x14ac:dyDescent="0.25">
      <c r="A41" s="12" t="s">
        <v>176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1"/>
      <c r="O41" s="11"/>
      <c r="P41" s="11">
        <v>100</v>
      </c>
      <c r="Q41" s="11">
        <v>100</v>
      </c>
      <c r="R41" s="11"/>
      <c r="S41" s="13"/>
      <c r="T41" s="38">
        <v>3113</v>
      </c>
      <c r="U41" s="7">
        <v>3136</v>
      </c>
      <c r="V41" s="7">
        <v>5331</v>
      </c>
    </row>
    <row r="42" spans="1:22" x14ac:dyDescent="0.25">
      <c r="A42" s="12" t="s">
        <v>177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1"/>
      <c r="O42" s="11"/>
      <c r="P42" s="11">
        <v>1532</v>
      </c>
      <c r="Q42" s="11">
        <v>1531.47</v>
      </c>
      <c r="R42" s="11"/>
      <c r="S42" s="13"/>
      <c r="T42" s="38">
        <v>3113</v>
      </c>
      <c r="U42" s="7">
        <v>3138</v>
      </c>
      <c r="V42" s="7">
        <v>5171</v>
      </c>
    </row>
    <row r="43" spans="1:22" x14ac:dyDescent="0.25">
      <c r="A43" s="12" t="s">
        <v>178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1"/>
      <c r="O43" s="11"/>
      <c r="P43" s="11">
        <v>120</v>
      </c>
      <c r="Q43" s="11">
        <v>119.29</v>
      </c>
      <c r="R43" s="11"/>
      <c r="S43" s="13"/>
      <c r="T43" s="38">
        <v>3113</v>
      </c>
      <c r="U43" s="7">
        <v>3141</v>
      </c>
      <c r="V43" s="7">
        <v>5169</v>
      </c>
    </row>
    <row r="44" spans="1:22" x14ac:dyDescent="0.25">
      <c r="A44" s="12" t="s">
        <v>198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1"/>
      <c r="O44" s="11"/>
      <c r="P44" s="11"/>
      <c r="Q44" s="11"/>
      <c r="R44" s="11">
        <v>500</v>
      </c>
      <c r="S44" s="13">
        <v>423.41</v>
      </c>
      <c r="T44" s="38">
        <v>3113</v>
      </c>
      <c r="U44" s="7">
        <v>3137</v>
      </c>
      <c r="V44" s="7">
        <v>5171</v>
      </c>
    </row>
    <row r="45" spans="1:22" x14ac:dyDescent="0.25">
      <c r="A45" s="12" t="s">
        <v>199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1"/>
      <c r="O45" s="11"/>
      <c r="P45" s="11"/>
      <c r="Q45" s="11"/>
      <c r="R45" s="11">
        <v>600</v>
      </c>
      <c r="S45" s="13">
        <v>600</v>
      </c>
      <c r="T45" s="38">
        <v>3113</v>
      </c>
      <c r="U45" s="7">
        <v>3176</v>
      </c>
      <c r="V45" s="7">
        <v>5331</v>
      </c>
    </row>
    <row r="46" spans="1:22" x14ac:dyDescent="0.25">
      <c r="A46" s="12" t="s">
        <v>200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1"/>
      <c r="O46" s="11"/>
      <c r="P46" s="11"/>
      <c r="Q46" s="11"/>
      <c r="R46" s="11">
        <v>300</v>
      </c>
      <c r="S46" s="13">
        <v>248.36</v>
      </c>
      <c r="T46" s="38">
        <v>3113</v>
      </c>
      <c r="U46" s="7">
        <v>3401</v>
      </c>
      <c r="V46" s="7">
        <v>5171</v>
      </c>
    </row>
    <row r="47" spans="1:22" x14ac:dyDescent="0.25">
      <c r="A47" s="24" t="s">
        <v>21</v>
      </c>
      <c r="B47" s="25">
        <f>B48+B49+B50+B51+B52+B53</f>
        <v>8490</v>
      </c>
      <c r="C47" s="25">
        <f t="shared" ref="C47:S47" si="3">C48+C49+C50+C51+C52+C53</f>
        <v>8566.85</v>
      </c>
      <c r="D47" s="25">
        <f t="shared" si="3"/>
        <v>8991</v>
      </c>
      <c r="E47" s="25">
        <f t="shared" si="3"/>
        <v>8630.17</v>
      </c>
      <c r="F47" s="25">
        <f t="shared" si="3"/>
        <v>9734</v>
      </c>
      <c r="G47" s="25">
        <f t="shared" si="3"/>
        <v>9733.48</v>
      </c>
      <c r="H47" s="25">
        <f t="shared" si="3"/>
        <v>8042</v>
      </c>
      <c r="I47" s="25">
        <f t="shared" si="3"/>
        <v>8041.45</v>
      </c>
      <c r="J47" s="25">
        <f t="shared" si="3"/>
        <v>9492</v>
      </c>
      <c r="K47" s="25">
        <f t="shared" si="3"/>
        <v>9150.09</v>
      </c>
      <c r="L47" s="25">
        <f t="shared" si="3"/>
        <v>19153</v>
      </c>
      <c r="M47" s="25">
        <f t="shared" si="3"/>
        <v>16422.52</v>
      </c>
      <c r="N47" s="25">
        <f t="shared" si="3"/>
        <v>9231</v>
      </c>
      <c r="O47" s="25">
        <f t="shared" si="3"/>
        <v>9244.7699999999986</v>
      </c>
      <c r="P47" s="25">
        <f t="shared" si="3"/>
        <v>11192</v>
      </c>
      <c r="Q47" s="25">
        <f t="shared" si="3"/>
        <v>11192.42</v>
      </c>
      <c r="R47" s="25">
        <f t="shared" si="3"/>
        <v>11734</v>
      </c>
      <c r="S47" s="25">
        <f t="shared" si="3"/>
        <v>15408.67</v>
      </c>
      <c r="T47" s="39"/>
      <c r="U47" s="26"/>
      <c r="V47" s="26"/>
    </row>
    <row r="48" spans="1:22" x14ac:dyDescent="0.25">
      <c r="A48" s="8" t="s">
        <v>19</v>
      </c>
      <c r="B48" s="13">
        <v>6765</v>
      </c>
      <c r="C48" s="13">
        <v>6765</v>
      </c>
      <c r="D48" s="13">
        <v>6784</v>
      </c>
      <c r="E48" s="13">
        <v>6784</v>
      </c>
      <c r="F48" s="13">
        <v>5816</v>
      </c>
      <c r="G48" s="13">
        <v>5816</v>
      </c>
      <c r="H48" s="13">
        <v>5047</v>
      </c>
      <c r="I48" s="13">
        <v>5047</v>
      </c>
      <c r="J48" s="13">
        <v>5217</v>
      </c>
      <c r="K48" s="13">
        <v>5217</v>
      </c>
      <c r="L48" s="13">
        <v>5873</v>
      </c>
      <c r="M48" s="13">
        <v>5873</v>
      </c>
      <c r="N48" s="11">
        <v>6651</v>
      </c>
      <c r="O48" s="11">
        <v>6651</v>
      </c>
      <c r="P48" s="11">
        <v>6589</v>
      </c>
      <c r="Q48" s="11">
        <v>6589</v>
      </c>
      <c r="R48" s="11">
        <v>8335</v>
      </c>
      <c r="S48" s="13">
        <v>8335</v>
      </c>
      <c r="T48" s="38">
        <v>3113</v>
      </c>
      <c r="U48" s="7">
        <v>1402</v>
      </c>
      <c r="V48" s="7">
        <v>5331</v>
      </c>
    </row>
    <row r="49" spans="1:22" x14ac:dyDescent="0.25">
      <c r="A49" s="8" t="s">
        <v>37</v>
      </c>
      <c r="B49" s="13"/>
      <c r="C49" s="13"/>
      <c r="D49" s="13">
        <v>526</v>
      </c>
      <c r="E49" s="13">
        <v>526.34</v>
      </c>
      <c r="F49" s="13">
        <v>38</v>
      </c>
      <c r="G49" s="13">
        <v>38</v>
      </c>
      <c r="H49" s="13">
        <v>1068</v>
      </c>
      <c r="I49" s="13">
        <v>1067.9000000000001</v>
      </c>
      <c r="J49" s="13">
        <v>712</v>
      </c>
      <c r="K49" s="13">
        <v>711.93</v>
      </c>
      <c r="L49" s="13">
        <f>40+2788</f>
        <v>2828</v>
      </c>
      <c r="M49" s="13">
        <f>40.03+2787.43</f>
        <v>2827.46</v>
      </c>
      <c r="N49" s="11">
        <v>0</v>
      </c>
      <c r="O49" s="11">
        <v>91.3</v>
      </c>
      <c r="P49" s="11">
        <f>1542+53</f>
        <v>1595</v>
      </c>
      <c r="Q49" s="11">
        <f>1542.06+53.36</f>
        <v>1595.4199999999998</v>
      </c>
      <c r="R49" s="11">
        <f>11</f>
        <v>11</v>
      </c>
      <c r="S49" s="13">
        <f>52.23+3638.96</f>
        <v>3691.19</v>
      </c>
      <c r="T49" s="38">
        <v>3113</v>
      </c>
      <c r="U49" s="7">
        <v>1402</v>
      </c>
      <c r="V49" s="7">
        <v>5336</v>
      </c>
    </row>
    <row r="50" spans="1:22" x14ac:dyDescent="0.25">
      <c r="A50" s="12" t="s">
        <v>39</v>
      </c>
      <c r="B50" s="13">
        <v>370</v>
      </c>
      <c r="C50" s="13">
        <v>370</v>
      </c>
      <c r="D50" s="13">
        <v>451</v>
      </c>
      <c r="E50" s="13">
        <v>451</v>
      </c>
      <c r="F50" s="13">
        <v>390</v>
      </c>
      <c r="G50" s="13">
        <v>390</v>
      </c>
      <c r="H50" s="13">
        <v>470</v>
      </c>
      <c r="I50" s="13">
        <v>470</v>
      </c>
      <c r="J50" s="13">
        <v>470</v>
      </c>
      <c r="K50" s="13">
        <v>470</v>
      </c>
      <c r="L50" s="13">
        <v>470</v>
      </c>
      <c r="M50" s="13">
        <v>470</v>
      </c>
      <c r="N50" s="11">
        <v>470</v>
      </c>
      <c r="O50" s="11">
        <v>470</v>
      </c>
      <c r="P50" s="11">
        <v>650</v>
      </c>
      <c r="Q50" s="11">
        <v>650</v>
      </c>
      <c r="R50" s="11">
        <v>1000</v>
      </c>
      <c r="S50" s="13">
        <v>1000</v>
      </c>
      <c r="T50" s="38">
        <v>3113</v>
      </c>
      <c r="U50" s="7">
        <v>3111</v>
      </c>
      <c r="V50" s="7">
        <v>5331</v>
      </c>
    </row>
    <row r="51" spans="1:22" x14ac:dyDescent="0.25">
      <c r="A51" s="12" t="s">
        <v>82</v>
      </c>
      <c r="B51" s="13">
        <v>474</v>
      </c>
      <c r="C51" s="13">
        <v>551.76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1"/>
      <c r="O51" s="11"/>
      <c r="P51" s="11"/>
      <c r="Q51" s="11"/>
      <c r="R51" s="11"/>
      <c r="S51" s="13"/>
      <c r="T51" s="38"/>
      <c r="U51" s="7"/>
      <c r="V51" s="7"/>
    </row>
    <row r="52" spans="1:22" x14ac:dyDescent="0.25">
      <c r="A52" s="12" t="s">
        <v>81</v>
      </c>
      <c r="B52" s="13">
        <v>195</v>
      </c>
      <c r="C52" s="13">
        <v>195</v>
      </c>
      <c r="D52" s="13">
        <v>780</v>
      </c>
      <c r="E52" s="13">
        <v>780</v>
      </c>
      <c r="F52" s="13">
        <v>780</v>
      </c>
      <c r="G52" s="13">
        <v>780</v>
      </c>
      <c r="H52" s="13">
        <v>780</v>
      </c>
      <c r="I52" s="13">
        <v>780</v>
      </c>
      <c r="J52" s="13">
        <v>980</v>
      </c>
      <c r="K52" s="13">
        <v>980</v>
      </c>
      <c r="L52" s="13">
        <v>1080</v>
      </c>
      <c r="M52" s="13">
        <v>1080</v>
      </c>
      <c r="N52" s="11">
        <v>1200</v>
      </c>
      <c r="O52" s="11">
        <v>1200</v>
      </c>
      <c r="P52" s="11">
        <v>1308</v>
      </c>
      <c r="Q52" s="11">
        <v>1308</v>
      </c>
      <c r="R52" s="11">
        <v>1308</v>
      </c>
      <c r="S52" s="13">
        <v>1308</v>
      </c>
      <c r="T52" s="38">
        <v>3113</v>
      </c>
      <c r="U52" s="7">
        <v>1407</v>
      </c>
      <c r="V52" s="7">
        <v>5331</v>
      </c>
    </row>
    <row r="53" spans="1:22" x14ac:dyDescent="0.25">
      <c r="A53" s="33" t="s">
        <v>63</v>
      </c>
      <c r="B53" s="34">
        <f t="shared" ref="B53:S53" si="4">SUM(B54:B79)</f>
        <v>686</v>
      </c>
      <c r="C53" s="34">
        <f t="shared" si="4"/>
        <v>685.09</v>
      </c>
      <c r="D53" s="34">
        <f t="shared" si="4"/>
        <v>450</v>
      </c>
      <c r="E53" s="34">
        <f t="shared" si="4"/>
        <v>88.83</v>
      </c>
      <c r="F53" s="34">
        <f t="shared" si="4"/>
        <v>2710</v>
      </c>
      <c r="G53" s="34">
        <f t="shared" si="4"/>
        <v>2709.48</v>
      </c>
      <c r="H53" s="34">
        <f t="shared" si="4"/>
        <v>677</v>
      </c>
      <c r="I53" s="34">
        <f t="shared" si="4"/>
        <v>676.55</v>
      </c>
      <c r="J53" s="34">
        <f t="shared" si="4"/>
        <v>2113</v>
      </c>
      <c r="K53" s="34">
        <f t="shared" si="4"/>
        <v>1771.1599999999999</v>
      </c>
      <c r="L53" s="34">
        <f t="shared" si="4"/>
        <v>8902</v>
      </c>
      <c r="M53" s="34">
        <f t="shared" si="4"/>
        <v>6172.06</v>
      </c>
      <c r="N53" s="34">
        <f t="shared" si="4"/>
        <v>910</v>
      </c>
      <c r="O53" s="34">
        <f t="shared" si="4"/>
        <v>832.47</v>
      </c>
      <c r="P53" s="34">
        <f t="shared" si="4"/>
        <v>1050</v>
      </c>
      <c r="Q53" s="34">
        <f t="shared" si="4"/>
        <v>1050</v>
      </c>
      <c r="R53" s="34">
        <f t="shared" si="4"/>
        <v>1080</v>
      </c>
      <c r="S53" s="34">
        <f t="shared" si="4"/>
        <v>1074.48</v>
      </c>
      <c r="T53" s="40"/>
      <c r="U53" s="35"/>
      <c r="V53" s="35"/>
    </row>
    <row r="54" spans="1:22" x14ac:dyDescent="0.25">
      <c r="A54" s="13" t="s">
        <v>44</v>
      </c>
      <c r="B54" s="13">
        <v>500</v>
      </c>
      <c r="C54" s="13">
        <v>500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1"/>
      <c r="O54" s="11"/>
      <c r="P54" s="11"/>
      <c r="Q54" s="11"/>
      <c r="R54" s="11"/>
      <c r="S54" s="13"/>
      <c r="T54" s="38">
        <v>3113</v>
      </c>
      <c r="U54" s="7">
        <v>3253</v>
      </c>
      <c r="V54" s="7">
        <v>5331</v>
      </c>
    </row>
    <row r="55" spans="1:22" x14ac:dyDescent="0.25">
      <c r="A55" s="13" t="s">
        <v>45</v>
      </c>
      <c r="B55" s="13">
        <v>36</v>
      </c>
      <c r="C55" s="13">
        <v>35.090000000000003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1"/>
      <c r="O55" s="11"/>
      <c r="P55" s="11"/>
      <c r="Q55" s="11"/>
      <c r="R55" s="11"/>
      <c r="S55" s="13"/>
      <c r="T55" s="38">
        <v>3113</v>
      </c>
      <c r="U55" s="7">
        <v>3254</v>
      </c>
      <c r="V55" s="7">
        <v>5171</v>
      </c>
    </row>
    <row r="56" spans="1:22" x14ac:dyDescent="0.25">
      <c r="A56" s="13" t="s">
        <v>111</v>
      </c>
      <c r="B56" s="13">
        <v>50</v>
      </c>
      <c r="C56" s="13">
        <v>50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1"/>
      <c r="O56" s="11"/>
      <c r="P56" s="11"/>
      <c r="Q56" s="11"/>
      <c r="R56" s="11"/>
      <c r="S56" s="13"/>
      <c r="T56" s="38">
        <v>3113</v>
      </c>
      <c r="U56" s="7">
        <v>3256</v>
      </c>
      <c r="V56" s="7">
        <v>5331</v>
      </c>
    </row>
    <row r="57" spans="1:22" x14ac:dyDescent="0.25">
      <c r="A57" s="13" t="s">
        <v>112</v>
      </c>
      <c r="B57" s="13">
        <v>100</v>
      </c>
      <c r="C57" s="13">
        <v>100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1"/>
      <c r="O57" s="11"/>
      <c r="P57" s="11"/>
      <c r="Q57" s="11"/>
      <c r="R57" s="11"/>
      <c r="S57" s="13"/>
      <c r="T57" s="38">
        <v>3113</v>
      </c>
      <c r="U57" s="7">
        <v>3257</v>
      </c>
      <c r="V57" s="7">
        <v>5331</v>
      </c>
    </row>
    <row r="58" spans="1:22" x14ac:dyDescent="0.25">
      <c r="A58" s="13" t="s">
        <v>98</v>
      </c>
      <c r="B58" s="13"/>
      <c r="C58" s="13"/>
      <c r="D58" s="13">
        <v>450</v>
      </c>
      <c r="E58" s="13">
        <v>88.83</v>
      </c>
      <c r="F58" s="13"/>
      <c r="G58" s="13"/>
      <c r="H58" s="13"/>
      <c r="I58" s="13"/>
      <c r="J58" s="13"/>
      <c r="K58" s="13"/>
      <c r="L58" s="13"/>
      <c r="M58" s="13"/>
      <c r="N58" s="11"/>
      <c r="O58" s="11"/>
      <c r="P58" s="11"/>
      <c r="Q58" s="11"/>
      <c r="R58" s="11"/>
      <c r="S58" s="13"/>
      <c r="T58" s="38">
        <v>3113</v>
      </c>
      <c r="U58" s="7">
        <v>3141</v>
      </c>
      <c r="V58" s="7">
        <v>5331</v>
      </c>
    </row>
    <row r="59" spans="1:22" x14ac:dyDescent="0.25">
      <c r="A59" s="12" t="s">
        <v>68</v>
      </c>
      <c r="B59" s="13"/>
      <c r="C59" s="13"/>
      <c r="D59" s="13"/>
      <c r="E59" s="13"/>
      <c r="F59" s="13">
        <v>386</v>
      </c>
      <c r="G59" s="13">
        <v>385.57</v>
      </c>
      <c r="H59" s="13"/>
      <c r="I59" s="13"/>
      <c r="J59" s="13"/>
      <c r="K59" s="13"/>
      <c r="L59" s="13"/>
      <c r="M59" s="13"/>
      <c r="N59" s="11"/>
      <c r="O59" s="11"/>
      <c r="P59" s="11"/>
      <c r="Q59" s="11"/>
      <c r="R59" s="11"/>
      <c r="S59" s="13"/>
      <c r="T59" s="38">
        <v>3113</v>
      </c>
      <c r="U59" s="7">
        <v>3141</v>
      </c>
      <c r="V59" s="7">
        <v>5331</v>
      </c>
    </row>
    <row r="60" spans="1:22" x14ac:dyDescent="0.25">
      <c r="A60" s="12" t="s">
        <v>69</v>
      </c>
      <c r="B60" s="13"/>
      <c r="C60" s="13"/>
      <c r="D60" s="13"/>
      <c r="E60" s="13"/>
      <c r="F60" s="13">
        <v>714</v>
      </c>
      <c r="G60" s="13">
        <v>714</v>
      </c>
      <c r="H60" s="13"/>
      <c r="I60" s="13"/>
      <c r="J60" s="13"/>
      <c r="K60" s="13"/>
      <c r="L60" s="13"/>
      <c r="M60" s="13"/>
      <c r="N60" s="11"/>
      <c r="O60" s="11"/>
      <c r="P60" s="11"/>
      <c r="Q60" s="11"/>
      <c r="R60" s="11"/>
      <c r="S60" s="13"/>
      <c r="T60" s="38">
        <v>3113</v>
      </c>
      <c r="U60" s="7">
        <v>3142</v>
      </c>
      <c r="V60" s="7">
        <v>5331</v>
      </c>
    </row>
    <row r="61" spans="1:22" x14ac:dyDescent="0.25">
      <c r="A61" s="12" t="s">
        <v>70</v>
      </c>
      <c r="B61" s="13"/>
      <c r="C61" s="13"/>
      <c r="D61" s="13"/>
      <c r="E61" s="13"/>
      <c r="F61" s="13">
        <v>464</v>
      </c>
      <c r="G61" s="13">
        <v>463.91</v>
      </c>
      <c r="H61" s="13"/>
      <c r="I61" s="13"/>
      <c r="J61" s="13"/>
      <c r="K61" s="13"/>
      <c r="L61" s="13"/>
      <c r="M61" s="13"/>
      <c r="N61" s="11"/>
      <c r="O61" s="11"/>
      <c r="P61" s="11"/>
      <c r="Q61" s="11"/>
      <c r="R61" s="11"/>
      <c r="S61" s="13"/>
      <c r="T61" s="38">
        <v>3113</v>
      </c>
      <c r="U61" s="7">
        <v>3198</v>
      </c>
      <c r="V61" s="7">
        <v>5331</v>
      </c>
    </row>
    <row r="62" spans="1:22" x14ac:dyDescent="0.25">
      <c r="A62" s="12" t="s">
        <v>71</v>
      </c>
      <c r="B62" s="13"/>
      <c r="C62" s="13"/>
      <c r="D62" s="13"/>
      <c r="E62" s="13"/>
      <c r="F62" s="13">
        <v>1146</v>
      </c>
      <c r="G62" s="13">
        <v>1146</v>
      </c>
      <c r="H62" s="13"/>
      <c r="I62" s="13"/>
      <c r="J62" s="13"/>
      <c r="K62" s="13"/>
      <c r="L62" s="13"/>
      <c r="M62" s="13"/>
      <c r="N62" s="11"/>
      <c r="O62" s="11"/>
      <c r="P62" s="11"/>
      <c r="Q62" s="11"/>
      <c r="R62" s="11"/>
      <c r="S62" s="13"/>
      <c r="T62" s="38">
        <v>3113</v>
      </c>
      <c r="U62" s="7">
        <v>3200</v>
      </c>
      <c r="V62" s="7">
        <v>5331</v>
      </c>
    </row>
    <row r="63" spans="1:22" x14ac:dyDescent="0.25">
      <c r="A63" s="13" t="s">
        <v>56</v>
      </c>
      <c r="B63" s="13"/>
      <c r="C63" s="13"/>
      <c r="D63" s="13"/>
      <c r="E63" s="13"/>
      <c r="F63" s="13"/>
      <c r="G63" s="13"/>
      <c r="H63" s="13"/>
      <c r="I63" s="13"/>
      <c r="J63" s="13">
        <v>400</v>
      </c>
      <c r="K63" s="13">
        <v>400</v>
      </c>
      <c r="L63" s="13"/>
      <c r="M63" s="13"/>
      <c r="N63" s="11"/>
      <c r="O63" s="11"/>
      <c r="P63" s="11"/>
      <c r="Q63" s="11"/>
      <c r="R63" s="11"/>
      <c r="S63" s="13"/>
      <c r="T63" s="38">
        <v>3113</v>
      </c>
      <c r="U63" s="7">
        <v>3139</v>
      </c>
      <c r="V63" s="7">
        <v>5331</v>
      </c>
    </row>
    <row r="64" spans="1:22" x14ac:dyDescent="0.25">
      <c r="A64" s="13" t="s">
        <v>123</v>
      </c>
      <c r="B64" s="13"/>
      <c r="C64" s="13"/>
      <c r="D64" s="13"/>
      <c r="E64" s="13"/>
      <c r="F64" s="13"/>
      <c r="G64" s="13"/>
      <c r="H64" s="13">
        <v>478</v>
      </c>
      <c r="I64" s="13">
        <v>477.7</v>
      </c>
      <c r="J64" s="13">
        <v>479</v>
      </c>
      <c r="K64" s="13">
        <v>478.56</v>
      </c>
      <c r="L64" s="13"/>
      <c r="M64" s="13"/>
      <c r="N64" s="11"/>
      <c r="O64" s="11"/>
      <c r="P64" s="11"/>
      <c r="Q64" s="11"/>
      <c r="R64" s="11"/>
      <c r="S64" s="13"/>
      <c r="T64" s="38">
        <v>3113</v>
      </c>
      <c r="U64" s="7">
        <v>3141</v>
      </c>
      <c r="V64" s="7">
        <v>5331</v>
      </c>
    </row>
    <row r="65" spans="1:22" x14ac:dyDescent="0.25">
      <c r="A65" s="13" t="s">
        <v>57</v>
      </c>
      <c r="B65" s="13"/>
      <c r="C65" s="13"/>
      <c r="D65" s="13"/>
      <c r="E65" s="13"/>
      <c r="F65" s="13"/>
      <c r="G65" s="13"/>
      <c r="H65" s="13">
        <v>199</v>
      </c>
      <c r="I65" s="13">
        <v>198.85</v>
      </c>
      <c r="J65" s="13">
        <v>358</v>
      </c>
      <c r="K65" s="13">
        <v>357.8</v>
      </c>
      <c r="L65" s="13"/>
      <c r="M65" s="13"/>
      <c r="N65" s="11"/>
      <c r="O65" s="11"/>
      <c r="P65" s="11"/>
      <c r="Q65" s="11"/>
      <c r="R65" s="11"/>
      <c r="S65" s="13"/>
      <c r="T65" s="38">
        <v>3113</v>
      </c>
      <c r="U65" s="7">
        <v>3142</v>
      </c>
      <c r="V65" s="7">
        <v>5331</v>
      </c>
    </row>
    <row r="66" spans="1:22" x14ac:dyDescent="0.25">
      <c r="A66" s="13" t="s">
        <v>137</v>
      </c>
      <c r="B66" s="13"/>
      <c r="C66" s="13"/>
      <c r="D66" s="13"/>
      <c r="E66" s="13"/>
      <c r="F66" s="13"/>
      <c r="G66" s="13"/>
      <c r="H66" s="13"/>
      <c r="I66" s="13"/>
      <c r="J66" s="13">
        <v>400</v>
      </c>
      <c r="K66" s="13">
        <v>59.19</v>
      </c>
      <c r="L66" s="13">
        <v>8500</v>
      </c>
      <c r="M66" s="13">
        <v>5770.52</v>
      </c>
      <c r="N66" s="11"/>
      <c r="O66" s="11"/>
      <c r="P66" s="11"/>
      <c r="Q66" s="11"/>
      <c r="R66" s="11"/>
      <c r="S66" s="13"/>
      <c r="T66" s="38" t="s">
        <v>107</v>
      </c>
      <c r="U66" s="7"/>
      <c r="V66" s="7"/>
    </row>
    <row r="67" spans="1:22" x14ac:dyDescent="0.25">
      <c r="A67" s="13" t="s">
        <v>160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1">
        <v>150</v>
      </c>
      <c r="O67" s="11">
        <v>72.47</v>
      </c>
      <c r="P67" s="11"/>
      <c r="Q67" s="11"/>
      <c r="R67" s="11"/>
      <c r="S67" s="13"/>
      <c r="T67" s="38">
        <v>3113</v>
      </c>
      <c r="U67" s="7">
        <v>3137</v>
      </c>
      <c r="V67" s="7">
        <v>5139.5168999999996</v>
      </c>
    </row>
    <row r="68" spans="1:22" x14ac:dyDescent="0.25">
      <c r="A68" s="13" t="s">
        <v>138</v>
      </c>
      <c r="B68" s="13"/>
      <c r="C68" s="13"/>
      <c r="D68" s="13"/>
      <c r="E68" s="13"/>
      <c r="F68" s="13"/>
      <c r="G68" s="13"/>
      <c r="H68" s="13"/>
      <c r="I68" s="13"/>
      <c r="J68" s="13">
        <v>356</v>
      </c>
      <c r="K68" s="13">
        <v>355.61</v>
      </c>
      <c r="L68" s="13"/>
      <c r="M68" s="13"/>
      <c r="N68" s="11"/>
      <c r="O68" s="11"/>
      <c r="P68" s="11"/>
      <c r="Q68" s="11"/>
      <c r="R68" s="11"/>
      <c r="S68" s="13"/>
      <c r="T68" s="38">
        <v>3113</v>
      </c>
      <c r="U68" s="7">
        <v>3144</v>
      </c>
      <c r="V68" s="7">
        <v>5331</v>
      </c>
    </row>
    <row r="69" spans="1:22" x14ac:dyDescent="0.25">
      <c r="A69" s="13" t="s">
        <v>139</v>
      </c>
      <c r="B69" s="13"/>
      <c r="C69" s="13"/>
      <c r="D69" s="13"/>
      <c r="E69" s="13"/>
      <c r="F69" s="13"/>
      <c r="G69" s="13"/>
      <c r="H69" s="13"/>
      <c r="I69" s="13"/>
      <c r="J69" s="13">
        <v>120</v>
      </c>
      <c r="K69" s="13">
        <v>120</v>
      </c>
      <c r="L69" s="13"/>
      <c r="M69" s="13"/>
      <c r="N69" s="11"/>
      <c r="O69" s="11"/>
      <c r="P69" s="11"/>
      <c r="Q69" s="11"/>
      <c r="R69" s="11"/>
      <c r="S69" s="13"/>
      <c r="T69" s="38">
        <v>3113</v>
      </c>
      <c r="U69" s="7">
        <v>3145</v>
      </c>
      <c r="V69" s="7">
        <v>5331</v>
      </c>
    </row>
    <row r="70" spans="1:22" x14ac:dyDescent="0.25">
      <c r="A70" s="13" t="s">
        <v>150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>
        <v>250</v>
      </c>
      <c r="M70" s="13">
        <v>250</v>
      </c>
      <c r="N70" s="11"/>
      <c r="O70" s="11"/>
      <c r="P70" s="11"/>
      <c r="Q70" s="11"/>
      <c r="R70" s="11"/>
      <c r="S70" s="13"/>
      <c r="T70" s="38">
        <v>3113</v>
      </c>
      <c r="U70" s="7">
        <v>3161</v>
      </c>
      <c r="V70" s="7">
        <v>5331</v>
      </c>
    </row>
    <row r="71" spans="1:22" x14ac:dyDescent="0.25">
      <c r="A71" s="13" t="s">
        <v>151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>
        <v>81</v>
      </c>
      <c r="M71" s="13">
        <v>80.540000000000006</v>
      </c>
      <c r="N71" s="11"/>
      <c r="O71" s="11"/>
      <c r="P71" s="11"/>
      <c r="Q71" s="11"/>
      <c r="R71" s="11"/>
      <c r="S71" s="13"/>
      <c r="T71" s="38">
        <v>3113</v>
      </c>
      <c r="U71" s="7">
        <v>3214</v>
      </c>
      <c r="V71" s="7">
        <v>5171</v>
      </c>
    </row>
    <row r="72" spans="1:22" x14ac:dyDescent="0.25">
      <c r="A72" s="13" t="s">
        <v>152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>
        <v>71</v>
      </c>
      <c r="M72" s="13">
        <v>71</v>
      </c>
      <c r="N72" s="11"/>
      <c r="O72" s="11"/>
      <c r="P72" s="11"/>
      <c r="Q72" s="11"/>
      <c r="R72" s="11"/>
      <c r="S72" s="13"/>
      <c r="T72" s="38">
        <v>3113</v>
      </c>
      <c r="U72" s="7">
        <v>3215</v>
      </c>
      <c r="V72" s="7">
        <v>5331</v>
      </c>
    </row>
    <row r="73" spans="1:22" x14ac:dyDescent="0.25">
      <c r="A73" s="13" t="s">
        <v>56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1">
        <v>150</v>
      </c>
      <c r="O73" s="11">
        <v>150</v>
      </c>
      <c r="P73" s="11"/>
      <c r="Q73" s="11"/>
      <c r="R73" s="11"/>
      <c r="S73" s="13"/>
      <c r="T73" s="38">
        <v>3113</v>
      </c>
      <c r="U73" s="7">
        <v>3121</v>
      </c>
      <c r="V73" s="7">
        <v>5331</v>
      </c>
    </row>
    <row r="74" spans="1:22" x14ac:dyDescent="0.25">
      <c r="A74" s="13" t="s">
        <v>161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1">
        <v>260</v>
      </c>
      <c r="O74" s="11">
        <v>260</v>
      </c>
      <c r="P74" s="11">
        <v>285</v>
      </c>
      <c r="Q74" s="11">
        <v>285</v>
      </c>
      <c r="R74" s="11"/>
      <c r="S74" s="13"/>
      <c r="T74" s="38">
        <v>3113</v>
      </c>
      <c r="U74" s="7">
        <v>3122</v>
      </c>
      <c r="V74" s="7">
        <v>5331</v>
      </c>
    </row>
    <row r="75" spans="1:22" x14ac:dyDescent="0.25">
      <c r="A75" s="13" t="s">
        <v>162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1">
        <v>350</v>
      </c>
      <c r="O75" s="11">
        <v>350</v>
      </c>
      <c r="P75" s="11"/>
      <c r="Q75" s="11"/>
      <c r="R75" s="11"/>
      <c r="S75" s="13"/>
      <c r="T75" s="38">
        <v>3113</v>
      </c>
      <c r="U75" s="7">
        <v>3123</v>
      </c>
      <c r="V75" s="7">
        <v>5331</v>
      </c>
    </row>
    <row r="76" spans="1:22" x14ac:dyDescent="0.25">
      <c r="A76" s="13" t="s">
        <v>179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1"/>
      <c r="O76" s="11"/>
      <c r="P76" s="11">
        <v>365</v>
      </c>
      <c r="Q76" s="11">
        <v>365</v>
      </c>
      <c r="R76" s="11"/>
      <c r="S76" s="13"/>
      <c r="T76" s="38">
        <v>3113</v>
      </c>
      <c r="U76" s="7">
        <v>3142</v>
      </c>
      <c r="V76" s="7">
        <v>5331</v>
      </c>
    </row>
    <row r="77" spans="1:22" x14ac:dyDescent="0.25">
      <c r="A77" s="13" t="s">
        <v>201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1"/>
      <c r="O77" s="11"/>
      <c r="P77" s="11">
        <v>400</v>
      </c>
      <c r="Q77" s="11">
        <v>400</v>
      </c>
      <c r="R77" s="11">
        <v>600</v>
      </c>
      <c r="S77" s="13">
        <v>600</v>
      </c>
      <c r="T77" s="38">
        <v>3113</v>
      </c>
      <c r="U77" s="7">
        <v>3143</v>
      </c>
      <c r="V77" s="7">
        <v>5171</v>
      </c>
    </row>
    <row r="78" spans="1:22" x14ac:dyDescent="0.25">
      <c r="A78" s="13" t="s">
        <v>202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1"/>
      <c r="O78" s="11"/>
      <c r="P78" s="11"/>
      <c r="Q78" s="11"/>
      <c r="R78" s="11">
        <v>180</v>
      </c>
      <c r="S78" s="13">
        <v>180</v>
      </c>
      <c r="T78" s="38">
        <v>3113</v>
      </c>
      <c r="U78" s="7">
        <v>3142</v>
      </c>
      <c r="V78" s="7">
        <v>5331</v>
      </c>
    </row>
    <row r="79" spans="1:22" x14ac:dyDescent="0.25">
      <c r="A79" s="13" t="s">
        <v>203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1"/>
      <c r="O79" s="11"/>
      <c r="P79" s="11"/>
      <c r="Q79" s="11"/>
      <c r="R79" s="11">
        <v>300</v>
      </c>
      <c r="S79" s="13">
        <v>294.48</v>
      </c>
      <c r="T79" s="38">
        <v>3113</v>
      </c>
      <c r="U79" s="7">
        <v>3064</v>
      </c>
      <c r="V79" s="7">
        <v>5171</v>
      </c>
    </row>
    <row r="80" spans="1:22" x14ac:dyDescent="0.25">
      <c r="A80" s="24" t="s">
        <v>22</v>
      </c>
      <c r="B80" s="25">
        <f>B81+B82+B83+B84</f>
        <v>4615</v>
      </c>
      <c r="C80" s="25">
        <f t="shared" ref="C80:S80" si="5">C81+C82+C83+C84</f>
        <v>4608.8900000000003</v>
      </c>
      <c r="D80" s="25">
        <f t="shared" si="5"/>
        <v>4298</v>
      </c>
      <c r="E80" s="25">
        <f t="shared" si="5"/>
        <v>4298</v>
      </c>
      <c r="F80" s="25">
        <f t="shared" si="5"/>
        <v>6130</v>
      </c>
      <c r="G80" s="25">
        <f t="shared" si="5"/>
        <v>6128.87</v>
      </c>
      <c r="H80" s="25">
        <f t="shared" si="5"/>
        <v>4384</v>
      </c>
      <c r="I80" s="25">
        <f t="shared" si="5"/>
        <v>4382.53</v>
      </c>
      <c r="J80" s="25">
        <f t="shared" si="5"/>
        <v>5894</v>
      </c>
      <c r="K80" s="25">
        <f t="shared" si="5"/>
        <v>5893.77</v>
      </c>
      <c r="L80" s="25">
        <f t="shared" si="5"/>
        <v>10159.81</v>
      </c>
      <c r="M80" s="25">
        <f t="shared" si="5"/>
        <v>9917.84</v>
      </c>
      <c r="N80" s="25">
        <f t="shared" si="5"/>
        <v>6588</v>
      </c>
      <c r="O80" s="25">
        <f t="shared" si="5"/>
        <v>6574.57</v>
      </c>
      <c r="P80" s="25">
        <f t="shared" si="5"/>
        <v>7062</v>
      </c>
      <c r="Q80" s="25">
        <f t="shared" si="5"/>
        <v>6978.44</v>
      </c>
      <c r="R80" s="25">
        <f t="shared" si="5"/>
        <v>7770</v>
      </c>
      <c r="S80" s="25">
        <f t="shared" si="5"/>
        <v>7762.09</v>
      </c>
      <c r="T80" s="39"/>
      <c r="U80" s="26"/>
      <c r="V80" s="26"/>
    </row>
    <row r="81" spans="1:22" x14ac:dyDescent="0.25">
      <c r="A81" s="12" t="str">
        <f>[1]Sestava!$D$19</f>
        <v>Neinvestiční příspěvky zřízeným příspěvkovým organizacím</v>
      </c>
      <c r="B81" s="13">
        <v>3405</v>
      </c>
      <c r="C81" s="13">
        <v>3405</v>
      </c>
      <c r="D81" s="13">
        <v>3628</v>
      </c>
      <c r="E81" s="13">
        <v>3628</v>
      </c>
      <c r="F81" s="13">
        <v>3734</v>
      </c>
      <c r="G81" s="13">
        <v>3734</v>
      </c>
      <c r="H81" s="13">
        <v>3814</v>
      </c>
      <c r="I81" s="13">
        <v>3814</v>
      </c>
      <c r="J81" s="13">
        <v>4015</v>
      </c>
      <c r="K81" s="13">
        <v>4015</v>
      </c>
      <c r="L81" s="13">
        <v>4295</v>
      </c>
      <c r="M81" s="13">
        <v>4295</v>
      </c>
      <c r="N81" s="11">
        <v>4419</v>
      </c>
      <c r="O81" s="11">
        <v>4419</v>
      </c>
      <c r="P81" s="11">
        <v>4375</v>
      </c>
      <c r="Q81" s="11">
        <v>4375</v>
      </c>
      <c r="R81" s="11">
        <v>5057</v>
      </c>
      <c r="S81" s="13">
        <v>5057</v>
      </c>
      <c r="T81" s="38">
        <v>3113</v>
      </c>
      <c r="U81" s="7">
        <v>1403</v>
      </c>
      <c r="V81" s="7">
        <v>5331</v>
      </c>
    </row>
    <row r="82" spans="1:22" x14ac:dyDescent="0.25">
      <c r="A82" s="8" t="s">
        <v>37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>
        <v>2488.81</v>
      </c>
      <c r="M82" s="13">
        <v>2488.81</v>
      </c>
      <c r="N82" s="11"/>
      <c r="O82" s="11"/>
      <c r="P82" s="11"/>
      <c r="Q82" s="11"/>
      <c r="R82" s="11">
        <v>374</v>
      </c>
      <c r="S82" s="13">
        <v>374.59</v>
      </c>
      <c r="T82" s="38">
        <v>3113</v>
      </c>
      <c r="U82" s="7">
        <v>1403</v>
      </c>
      <c r="V82" s="7">
        <v>5336</v>
      </c>
    </row>
    <row r="83" spans="1:22" x14ac:dyDescent="0.25">
      <c r="A83" s="12" t="s">
        <v>38</v>
      </c>
      <c r="B83" s="13">
        <v>370</v>
      </c>
      <c r="C83" s="13">
        <v>370</v>
      </c>
      <c r="D83" s="13">
        <v>320</v>
      </c>
      <c r="E83" s="13">
        <v>320</v>
      </c>
      <c r="F83" s="13">
        <v>320</v>
      </c>
      <c r="G83" s="13">
        <v>320</v>
      </c>
      <c r="H83" s="13">
        <v>320</v>
      </c>
      <c r="I83" s="13">
        <v>320</v>
      </c>
      <c r="J83" s="13">
        <v>400</v>
      </c>
      <c r="K83" s="13">
        <v>400</v>
      </c>
      <c r="L83" s="13">
        <v>370</v>
      </c>
      <c r="M83" s="13">
        <v>370</v>
      </c>
      <c r="N83" s="11">
        <v>370</v>
      </c>
      <c r="O83" s="11">
        <v>370</v>
      </c>
      <c r="P83" s="11">
        <v>370</v>
      </c>
      <c r="Q83" s="11">
        <v>370</v>
      </c>
      <c r="R83" s="11">
        <v>450</v>
      </c>
      <c r="S83" s="13">
        <v>450</v>
      </c>
      <c r="T83" s="38">
        <v>3113</v>
      </c>
      <c r="U83" s="7">
        <v>3112</v>
      </c>
      <c r="V83" s="7">
        <v>5331</v>
      </c>
    </row>
    <row r="84" spans="1:22" x14ac:dyDescent="0.25">
      <c r="A84" s="33" t="s">
        <v>63</v>
      </c>
      <c r="B84" s="34">
        <f>SUM(B85:B103)</f>
        <v>840</v>
      </c>
      <c r="C84" s="34">
        <f t="shared" ref="C84:S84" si="6">SUM(C85:C103)</f>
        <v>833.89</v>
      </c>
      <c r="D84" s="34">
        <f t="shared" si="6"/>
        <v>350</v>
      </c>
      <c r="E84" s="34">
        <f t="shared" si="6"/>
        <v>350</v>
      </c>
      <c r="F84" s="34">
        <f t="shared" si="6"/>
        <v>2076</v>
      </c>
      <c r="G84" s="34">
        <f t="shared" si="6"/>
        <v>2074.87</v>
      </c>
      <c r="H84" s="34">
        <f t="shared" si="6"/>
        <v>250</v>
      </c>
      <c r="I84" s="34">
        <f t="shared" si="6"/>
        <v>248.53</v>
      </c>
      <c r="J84" s="34">
        <f t="shared" si="6"/>
        <v>1479</v>
      </c>
      <c r="K84" s="34">
        <f t="shared" si="6"/>
        <v>1478.77</v>
      </c>
      <c r="L84" s="34">
        <f t="shared" si="6"/>
        <v>3006</v>
      </c>
      <c r="M84" s="34">
        <f t="shared" si="6"/>
        <v>2764.0299999999997</v>
      </c>
      <c r="N84" s="34">
        <f t="shared" si="6"/>
        <v>1799</v>
      </c>
      <c r="O84" s="34">
        <f t="shared" si="6"/>
        <v>1785.57</v>
      </c>
      <c r="P84" s="34">
        <f t="shared" si="6"/>
        <v>2317</v>
      </c>
      <c r="Q84" s="34">
        <f t="shared" si="6"/>
        <v>2233.4399999999996</v>
      </c>
      <c r="R84" s="34">
        <f t="shared" si="6"/>
        <v>1889</v>
      </c>
      <c r="S84" s="34">
        <f t="shared" si="6"/>
        <v>1880.5</v>
      </c>
      <c r="T84" s="40"/>
      <c r="U84" s="35"/>
      <c r="V84" s="35"/>
    </row>
    <row r="85" spans="1:22" x14ac:dyDescent="0.25">
      <c r="A85" s="12" t="s">
        <v>46</v>
      </c>
      <c r="B85" s="13">
        <v>840</v>
      </c>
      <c r="C85" s="13">
        <v>833.89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1"/>
      <c r="O85" s="11"/>
      <c r="P85" s="11"/>
      <c r="Q85" s="11"/>
      <c r="R85" s="11"/>
      <c r="S85" s="13"/>
      <c r="T85" s="38">
        <v>3113</v>
      </c>
      <c r="U85" s="7">
        <v>3258</v>
      </c>
      <c r="V85" s="7">
        <v>5171</v>
      </c>
    </row>
    <row r="86" spans="1:22" x14ac:dyDescent="0.25">
      <c r="A86" s="12" t="s">
        <v>99</v>
      </c>
      <c r="B86" s="13"/>
      <c r="C86" s="13"/>
      <c r="D86" s="13">
        <v>300</v>
      </c>
      <c r="E86" s="13">
        <v>300</v>
      </c>
      <c r="F86" s="13"/>
      <c r="G86" s="13"/>
      <c r="H86" s="13"/>
      <c r="I86" s="13"/>
      <c r="J86" s="13"/>
      <c r="K86" s="13"/>
      <c r="L86" s="13"/>
      <c r="M86" s="13"/>
      <c r="N86" s="11"/>
      <c r="O86" s="11"/>
      <c r="P86" s="11"/>
      <c r="Q86" s="11"/>
      <c r="R86" s="11"/>
      <c r="S86" s="13"/>
      <c r="T86" s="38">
        <v>3113</v>
      </c>
      <c r="U86" s="7">
        <v>3143</v>
      </c>
      <c r="V86" s="7">
        <v>5331</v>
      </c>
    </row>
    <row r="87" spans="1:22" x14ac:dyDescent="0.25">
      <c r="A87" s="12" t="s">
        <v>100</v>
      </c>
      <c r="B87" s="13"/>
      <c r="C87" s="13"/>
      <c r="D87" s="13">
        <v>50</v>
      </c>
      <c r="E87" s="13">
        <v>50</v>
      </c>
      <c r="F87" s="13"/>
      <c r="G87" s="13"/>
      <c r="H87" s="13"/>
      <c r="I87" s="13"/>
      <c r="J87" s="13"/>
      <c r="K87" s="13"/>
      <c r="L87" s="13"/>
      <c r="M87" s="13"/>
      <c r="N87" s="11"/>
      <c r="O87" s="11"/>
      <c r="P87" s="11"/>
      <c r="Q87" s="11"/>
      <c r="R87" s="11"/>
      <c r="S87" s="13"/>
      <c r="T87" s="38">
        <v>3113</v>
      </c>
      <c r="U87" s="7">
        <v>3166</v>
      </c>
      <c r="V87" s="7">
        <v>5331</v>
      </c>
    </row>
    <row r="88" spans="1:22" x14ac:dyDescent="0.25">
      <c r="A88" s="12" t="s">
        <v>64</v>
      </c>
      <c r="B88" s="13"/>
      <c r="C88" s="13"/>
      <c r="D88" s="13"/>
      <c r="E88" s="13"/>
      <c r="F88" s="13">
        <v>300</v>
      </c>
      <c r="G88" s="13">
        <v>300</v>
      </c>
      <c r="H88" s="13"/>
      <c r="I88" s="13"/>
      <c r="J88" s="13"/>
      <c r="K88" s="13"/>
      <c r="L88" s="13"/>
      <c r="M88" s="13"/>
      <c r="N88" s="11"/>
      <c r="O88" s="11"/>
      <c r="P88" s="11"/>
      <c r="Q88" s="11"/>
      <c r="R88" s="11"/>
      <c r="S88" s="13"/>
      <c r="T88" s="38">
        <v>3113</v>
      </c>
      <c r="U88" s="7">
        <v>3143</v>
      </c>
      <c r="V88" s="7">
        <v>5331</v>
      </c>
    </row>
    <row r="89" spans="1:22" x14ac:dyDescent="0.25">
      <c r="A89" s="12" t="s">
        <v>65</v>
      </c>
      <c r="B89" s="13"/>
      <c r="C89" s="13"/>
      <c r="D89" s="13"/>
      <c r="E89" s="13"/>
      <c r="F89" s="13">
        <v>989</v>
      </c>
      <c r="G89" s="13">
        <v>988.98</v>
      </c>
      <c r="H89" s="13"/>
      <c r="I89" s="13"/>
      <c r="J89" s="13"/>
      <c r="K89" s="13"/>
      <c r="L89" s="13"/>
      <c r="M89" s="13"/>
      <c r="N89" s="11"/>
      <c r="O89" s="11"/>
      <c r="P89" s="11"/>
      <c r="Q89" s="11"/>
      <c r="R89" s="11"/>
      <c r="S89" s="13"/>
      <c r="T89" s="38">
        <v>3113</v>
      </c>
      <c r="U89" s="7">
        <v>3150</v>
      </c>
      <c r="V89" s="7">
        <v>5171</v>
      </c>
    </row>
    <row r="90" spans="1:22" x14ac:dyDescent="0.25">
      <c r="A90" s="12" t="s">
        <v>66</v>
      </c>
      <c r="B90" s="13"/>
      <c r="C90" s="13"/>
      <c r="D90" s="13"/>
      <c r="E90" s="13"/>
      <c r="F90" s="13">
        <v>642</v>
      </c>
      <c r="G90" s="13">
        <v>641.13</v>
      </c>
      <c r="H90" s="13"/>
      <c r="I90" s="13"/>
      <c r="J90" s="13"/>
      <c r="K90" s="13"/>
      <c r="L90" s="13"/>
      <c r="M90" s="13"/>
      <c r="N90" s="11"/>
      <c r="O90" s="11"/>
      <c r="P90" s="11"/>
      <c r="Q90" s="11"/>
      <c r="R90" s="11"/>
      <c r="S90" s="13"/>
      <c r="T90" s="38">
        <v>3113</v>
      </c>
      <c r="U90" s="7">
        <v>3166</v>
      </c>
      <c r="V90" s="7">
        <v>5331</v>
      </c>
    </row>
    <row r="91" spans="1:22" x14ac:dyDescent="0.25">
      <c r="A91" s="12" t="s">
        <v>67</v>
      </c>
      <c r="B91" s="13"/>
      <c r="C91" s="13"/>
      <c r="D91" s="13"/>
      <c r="E91" s="13"/>
      <c r="F91" s="13">
        <v>145</v>
      </c>
      <c r="G91" s="13">
        <v>144.76</v>
      </c>
      <c r="H91" s="13"/>
      <c r="I91" s="13"/>
      <c r="J91" s="13"/>
      <c r="K91" s="13"/>
      <c r="L91" s="13"/>
      <c r="M91" s="13"/>
      <c r="N91" s="11"/>
      <c r="O91" s="11"/>
      <c r="P91" s="11"/>
      <c r="Q91" s="11"/>
      <c r="R91" s="11"/>
      <c r="S91" s="13"/>
      <c r="T91" s="38">
        <v>3113</v>
      </c>
      <c r="U91" s="7">
        <v>3167</v>
      </c>
      <c r="V91" s="7">
        <v>5331</v>
      </c>
    </row>
    <row r="92" spans="1:22" x14ac:dyDescent="0.25">
      <c r="A92" s="12" t="s">
        <v>52</v>
      </c>
      <c r="B92" s="13"/>
      <c r="C92" s="13"/>
      <c r="D92" s="13"/>
      <c r="E92" s="13"/>
      <c r="F92" s="13"/>
      <c r="G92" s="13"/>
      <c r="H92" s="13">
        <v>250</v>
      </c>
      <c r="I92" s="13">
        <v>248.53</v>
      </c>
      <c r="J92" s="13">
        <v>1479</v>
      </c>
      <c r="K92" s="13">
        <v>1478.77</v>
      </c>
      <c r="L92" s="13"/>
      <c r="M92" s="13"/>
      <c r="N92" s="11"/>
      <c r="O92" s="11"/>
      <c r="P92" s="11"/>
      <c r="Q92" s="11"/>
      <c r="R92" s="11"/>
      <c r="S92" s="13"/>
      <c r="T92" s="38">
        <v>3113</v>
      </c>
      <c r="U92" s="7">
        <v>3122</v>
      </c>
      <c r="V92" s="7">
        <v>5171</v>
      </c>
    </row>
    <row r="93" spans="1:22" x14ac:dyDescent="0.25">
      <c r="A93" s="12" t="s">
        <v>46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>
        <v>2500</v>
      </c>
      <c r="M93" s="13">
        <v>2345.7399999999998</v>
      </c>
      <c r="N93" s="11">
        <v>1654</v>
      </c>
      <c r="O93" s="11">
        <v>1654.1</v>
      </c>
      <c r="P93" s="11"/>
      <c r="Q93" s="11"/>
      <c r="R93" s="11"/>
      <c r="S93" s="13"/>
      <c r="T93" s="38">
        <v>3113</v>
      </c>
      <c r="U93" s="7">
        <v>3165</v>
      </c>
      <c r="V93" s="7">
        <v>5171</v>
      </c>
    </row>
    <row r="94" spans="1:22" x14ac:dyDescent="0.25">
      <c r="A94" s="12" t="s">
        <v>163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>
        <v>506</v>
      </c>
      <c r="M94" s="13">
        <v>418.29</v>
      </c>
      <c r="N94" s="11"/>
      <c r="O94" s="11"/>
      <c r="P94" s="11"/>
      <c r="Q94" s="11"/>
      <c r="R94" s="11"/>
      <c r="S94" s="13"/>
      <c r="T94" s="38">
        <v>3113</v>
      </c>
      <c r="U94" s="7">
        <v>3169</v>
      </c>
      <c r="V94" s="7">
        <v>5171</v>
      </c>
    </row>
    <row r="95" spans="1:22" x14ac:dyDescent="0.25">
      <c r="A95" s="12" t="s">
        <v>164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1">
        <v>25</v>
      </c>
      <c r="O95" s="11">
        <v>11.98</v>
      </c>
      <c r="P95" s="11">
        <v>480</v>
      </c>
      <c r="Q95" s="11">
        <v>476.86</v>
      </c>
      <c r="R95" s="11"/>
      <c r="S95" s="13"/>
      <c r="T95" s="38">
        <v>3113</v>
      </c>
      <c r="U95" s="7">
        <v>3264</v>
      </c>
      <c r="V95" s="7">
        <v>5171</v>
      </c>
    </row>
    <row r="96" spans="1:22" x14ac:dyDescent="0.25">
      <c r="A96" s="12" t="s">
        <v>180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1">
        <v>120</v>
      </c>
      <c r="O96" s="11">
        <v>119.49</v>
      </c>
      <c r="P96" s="11">
        <v>650</v>
      </c>
      <c r="Q96" s="11">
        <v>658.22</v>
      </c>
      <c r="R96" s="11"/>
      <c r="S96" s="13"/>
      <c r="T96" s="38">
        <v>3113</v>
      </c>
      <c r="U96" s="7">
        <v>3265</v>
      </c>
      <c r="V96" s="7">
        <v>5171</v>
      </c>
    </row>
    <row r="97" spans="1:22" x14ac:dyDescent="0.25">
      <c r="A97" s="12" t="s">
        <v>181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1"/>
      <c r="O97" s="11"/>
      <c r="P97" s="11">
        <v>144</v>
      </c>
      <c r="Q97" s="11">
        <v>143.83000000000001</v>
      </c>
      <c r="R97" s="11"/>
      <c r="S97" s="13"/>
      <c r="T97" s="38">
        <v>3113</v>
      </c>
      <c r="U97" s="7">
        <v>3144</v>
      </c>
      <c r="V97" s="7">
        <v>5331</v>
      </c>
    </row>
    <row r="98" spans="1:22" x14ac:dyDescent="0.25">
      <c r="A98" s="12" t="s">
        <v>182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1"/>
      <c r="O98" s="11"/>
      <c r="P98" s="11">
        <v>43</v>
      </c>
      <c r="Q98" s="11">
        <v>42.35</v>
      </c>
      <c r="R98" s="11"/>
      <c r="S98" s="13"/>
      <c r="T98" s="38">
        <v>3113</v>
      </c>
      <c r="U98" s="7">
        <v>3147</v>
      </c>
      <c r="V98" s="7">
        <v>5331</v>
      </c>
    </row>
    <row r="99" spans="1:22" x14ac:dyDescent="0.25">
      <c r="A99" s="12" t="s">
        <v>183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1"/>
      <c r="O99" s="11"/>
      <c r="P99" s="11">
        <v>1000</v>
      </c>
      <c r="Q99" s="11">
        <v>912.18</v>
      </c>
      <c r="R99" s="11"/>
      <c r="S99" s="13"/>
      <c r="T99" s="38">
        <v>3113</v>
      </c>
      <c r="U99" s="7">
        <v>3160</v>
      </c>
      <c r="V99" s="7">
        <v>5171</v>
      </c>
    </row>
    <row r="100" spans="1:22" x14ac:dyDescent="0.25">
      <c r="A100" s="12" t="s">
        <v>204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1"/>
      <c r="O100" s="11"/>
      <c r="P100" s="11"/>
      <c r="Q100" s="11"/>
      <c r="R100" s="11">
        <v>119</v>
      </c>
      <c r="S100" s="13">
        <v>118.94</v>
      </c>
      <c r="T100" s="38">
        <v>3113</v>
      </c>
      <c r="U100" s="7">
        <v>3138</v>
      </c>
      <c r="V100" s="7">
        <v>5171</v>
      </c>
    </row>
    <row r="101" spans="1:22" x14ac:dyDescent="0.25">
      <c r="A101" s="12" t="s">
        <v>205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1"/>
      <c r="O101" s="11"/>
      <c r="P101" s="11"/>
      <c r="Q101" s="11"/>
      <c r="R101" s="11">
        <v>50</v>
      </c>
      <c r="S101" s="13">
        <v>49.31</v>
      </c>
      <c r="T101" s="38">
        <v>3113</v>
      </c>
      <c r="U101" s="7">
        <v>3144</v>
      </c>
      <c r="V101" s="7">
        <v>5171</v>
      </c>
    </row>
    <row r="102" spans="1:22" x14ac:dyDescent="0.25">
      <c r="A102" s="12" t="s">
        <v>206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1"/>
      <c r="O102" s="11"/>
      <c r="P102" s="11"/>
      <c r="Q102" s="11"/>
      <c r="R102" s="11">
        <v>410</v>
      </c>
      <c r="S102" s="13">
        <v>407.55</v>
      </c>
      <c r="T102" s="38">
        <v>3113</v>
      </c>
      <c r="U102" s="7">
        <v>3145</v>
      </c>
      <c r="V102" s="7">
        <v>5171</v>
      </c>
    </row>
    <row r="103" spans="1:22" x14ac:dyDescent="0.25">
      <c r="A103" s="12" t="s">
        <v>207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1"/>
      <c r="O103" s="11"/>
      <c r="P103" s="11"/>
      <c r="Q103" s="11"/>
      <c r="R103" s="11">
        <v>1310</v>
      </c>
      <c r="S103" s="13">
        <v>1304.7</v>
      </c>
      <c r="T103" s="38">
        <v>3113</v>
      </c>
      <c r="U103" s="7">
        <v>3160</v>
      </c>
      <c r="V103" s="7">
        <v>5171</v>
      </c>
    </row>
    <row r="104" spans="1:22" x14ac:dyDescent="0.25">
      <c r="A104" s="24" t="s">
        <v>23</v>
      </c>
      <c r="B104" s="25">
        <f>B105+B106+B107+B108</f>
        <v>2165</v>
      </c>
      <c r="C104" s="25">
        <f t="shared" ref="C104:S104" si="7">C105+C106+C107+C108</f>
        <v>2165</v>
      </c>
      <c r="D104" s="25">
        <f t="shared" si="7"/>
        <v>3450</v>
      </c>
      <c r="E104" s="25">
        <f t="shared" si="7"/>
        <v>3449.45</v>
      </c>
      <c r="F104" s="25">
        <f t="shared" si="7"/>
        <v>2955</v>
      </c>
      <c r="G104" s="25">
        <f t="shared" si="7"/>
        <v>2952.64</v>
      </c>
      <c r="H104" s="25">
        <f t="shared" si="7"/>
        <v>3404</v>
      </c>
      <c r="I104" s="25">
        <f t="shared" si="7"/>
        <v>3401.4</v>
      </c>
      <c r="J104" s="25">
        <f t="shared" si="7"/>
        <v>3624</v>
      </c>
      <c r="K104" s="25">
        <f t="shared" si="7"/>
        <v>3623.02</v>
      </c>
      <c r="L104" s="25">
        <f t="shared" si="7"/>
        <v>4163</v>
      </c>
      <c r="M104" s="25">
        <f t="shared" si="7"/>
        <v>4162.16</v>
      </c>
      <c r="N104" s="25">
        <f t="shared" si="7"/>
        <v>2980</v>
      </c>
      <c r="O104" s="25">
        <f t="shared" si="7"/>
        <v>2980</v>
      </c>
      <c r="P104" s="25">
        <f t="shared" si="7"/>
        <v>6821</v>
      </c>
      <c r="Q104" s="25">
        <f t="shared" si="7"/>
        <v>6819.87</v>
      </c>
      <c r="R104" s="25">
        <f t="shared" si="7"/>
        <v>6079</v>
      </c>
      <c r="S104" s="25">
        <f t="shared" si="7"/>
        <v>6078.14</v>
      </c>
      <c r="T104" s="39"/>
      <c r="U104" s="26"/>
      <c r="V104" s="26"/>
    </row>
    <row r="105" spans="1:22" x14ac:dyDescent="0.25">
      <c r="A105" s="8" t="s">
        <v>19</v>
      </c>
      <c r="B105" s="13">
        <v>1795</v>
      </c>
      <c r="C105" s="13">
        <v>1795</v>
      </c>
      <c r="D105" s="13">
        <v>1855</v>
      </c>
      <c r="E105" s="13">
        <v>1855</v>
      </c>
      <c r="F105" s="13">
        <v>1681</v>
      </c>
      <c r="G105" s="13">
        <v>1681</v>
      </c>
      <c r="H105" s="13">
        <v>1924</v>
      </c>
      <c r="I105" s="13">
        <v>1924</v>
      </c>
      <c r="J105" s="13">
        <v>2164</v>
      </c>
      <c r="K105" s="13">
        <v>2164</v>
      </c>
      <c r="L105" s="13">
        <v>2284</v>
      </c>
      <c r="M105" s="13">
        <v>2284</v>
      </c>
      <c r="N105" s="11">
        <v>2301</v>
      </c>
      <c r="O105" s="11">
        <v>2301</v>
      </c>
      <c r="P105" s="11">
        <v>2313</v>
      </c>
      <c r="Q105" s="11">
        <v>2313</v>
      </c>
      <c r="R105" s="11">
        <v>3689</v>
      </c>
      <c r="S105" s="13">
        <v>3689</v>
      </c>
      <c r="T105" s="38">
        <v>3113</v>
      </c>
      <c r="U105" s="7">
        <v>1404</v>
      </c>
      <c r="V105" s="7">
        <v>5331</v>
      </c>
    </row>
    <row r="106" spans="1:22" x14ac:dyDescent="0.25">
      <c r="A106" s="8" t="s">
        <v>37</v>
      </c>
      <c r="B106" s="13"/>
      <c r="C106" s="13"/>
      <c r="D106" s="13">
        <v>948</v>
      </c>
      <c r="E106" s="13">
        <v>948.39</v>
      </c>
      <c r="F106" s="13"/>
      <c r="G106" s="13"/>
      <c r="H106" s="13">
        <v>273</v>
      </c>
      <c r="I106" s="13">
        <v>271.82</v>
      </c>
      <c r="J106" s="13">
        <v>181</v>
      </c>
      <c r="K106" s="13">
        <v>181.21</v>
      </c>
      <c r="L106" s="13">
        <v>1029</v>
      </c>
      <c r="M106" s="13">
        <v>1028.68</v>
      </c>
      <c r="N106" s="11"/>
      <c r="O106" s="11"/>
      <c r="P106" s="11">
        <v>708</v>
      </c>
      <c r="Q106" s="11">
        <v>708.5</v>
      </c>
      <c r="R106" s="11"/>
      <c r="S106" s="13"/>
      <c r="T106" s="38">
        <v>3113</v>
      </c>
      <c r="U106" s="7">
        <v>1404</v>
      </c>
      <c r="V106" s="7">
        <v>5336</v>
      </c>
    </row>
    <row r="107" spans="1:22" x14ac:dyDescent="0.25">
      <c r="A107" s="12" t="s">
        <v>38</v>
      </c>
      <c r="B107" s="13">
        <v>370</v>
      </c>
      <c r="C107" s="13">
        <v>370</v>
      </c>
      <c r="D107" s="13">
        <v>430</v>
      </c>
      <c r="E107" s="13">
        <v>430</v>
      </c>
      <c r="F107" s="13">
        <v>455</v>
      </c>
      <c r="G107" s="13">
        <v>455</v>
      </c>
      <c r="H107" s="13">
        <v>520</v>
      </c>
      <c r="I107" s="13">
        <v>520</v>
      </c>
      <c r="J107" s="13">
        <v>550</v>
      </c>
      <c r="K107" s="13">
        <v>550</v>
      </c>
      <c r="L107" s="13">
        <v>550</v>
      </c>
      <c r="M107" s="13">
        <v>550</v>
      </c>
      <c r="N107" s="11">
        <v>550</v>
      </c>
      <c r="O107" s="11">
        <v>550</v>
      </c>
      <c r="P107" s="11">
        <v>1520</v>
      </c>
      <c r="Q107" s="11">
        <v>1520</v>
      </c>
      <c r="R107" s="11">
        <v>1520</v>
      </c>
      <c r="S107" s="13">
        <v>1520</v>
      </c>
      <c r="T107" s="38">
        <v>3113</v>
      </c>
      <c r="U107" s="7">
        <v>3113</v>
      </c>
      <c r="V107" s="7">
        <v>5331</v>
      </c>
    </row>
    <row r="108" spans="1:22" x14ac:dyDescent="0.25">
      <c r="A108" s="33" t="s">
        <v>63</v>
      </c>
      <c r="B108" s="34">
        <f t="shared" ref="B108:S108" si="8">SUM(B109:B123)</f>
        <v>0</v>
      </c>
      <c r="C108" s="34">
        <f t="shared" si="8"/>
        <v>0</v>
      </c>
      <c r="D108" s="34">
        <f t="shared" si="8"/>
        <v>217</v>
      </c>
      <c r="E108" s="34">
        <f t="shared" si="8"/>
        <v>216.06</v>
      </c>
      <c r="F108" s="34">
        <f t="shared" si="8"/>
        <v>819</v>
      </c>
      <c r="G108" s="34">
        <f t="shared" si="8"/>
        <v>816.64</v>
      </c>
      <c r="H108" s="34">
        <f t="shared" si="8"/>
        <v>687</v>
      </c>
      <c r="I108" s="34">
        <f t="shared" si="8"/>
        <v>685.57999999999993</v>
      </c>
      <c r="J108" s="34">
        <f t="shared" si="8"/>
        <v>729</v>
      </c>
      <c r="K108" s="34">
        <f t="shared" si="8"/>
        <v>727.81000000000006</v>
      </c>
      <c r="L108" s="34">
        <f t="shared" si="8"/>
        <v>300</v>
      </c>
      <c r="M108" s="34">
        <f t="shared" si="8"/>
        <v>299.48</v>
      </c>
      <c r="N108" s="34">
        <f t="shared" si="8"/>
        <v>129</v>
      </c>
      <c r="O108" s="34">
        <f t="shared" si="8"/>
        <v>129</v>
      </c>
      <c r="P108" s="34">
        <f t="shared" si="8"/>
        <v>2280</v>
      </c>
      <c r="Q108" s="34">
        <f t="shared" si="8"/>
        <v>2278.37</v>
      </c>
      <c r="R108" s="34">
        <f t="shared" si="8"/>
        <v>870</v>
      </c>
      <c r="S108" s="34">
        <f t="shared" si="8"/>
        <v>869.14</v>
      </c>
      <c r="T108" s="40"/>
      <c r="U108" s="35"/>
      <c r="V108" s="35"/>
    </row>
    <row r="109" spans="1:22" x14ac:dyDescent="0.25">
      <c r="A109" s="12" t="s">
        <v>83</v>
      </c>
      <c r="B109" s="13"/>
      <c r="C109" s="13"/>
      <c r="D109" s="13">
        <v>217</v>
      </c>
      <c r="E109" s="13">
        <v>216.06</v>
      </c>
      <c r="F109" s="13">
        <v>239</v>
      </c>
      <c r="G109" s="13">
        <v>238.07</v>
      </c>
      <c r="H109" s="13">
        <v>241</v>
      </c>
      <c r="I109" s="13">
        <v>240.48</v>
      </c>
      <c r="J109" s="13">
        <v>283</v>
      </c>
      <c r="K109" s="13">
        <v>282.52999999999997</v>
      </c>
      <c r="L109" s="13"/>
      <c r="M109" s="13"/>
      <c r="N109" s="11"/>
      <c r="O109" s="11"/>
      <c r="P109" s="11"/>
      <c r="Q109" s="11"/>
      <c r="R109" s="11"/>
      <c r="S109" s="13"/>
      <c r="T109" s="38">
        <v>3113</v>
      </c>
      <c r="U109" s="7">
        <v>3259</v>
      </c>
      <c r="V109" s="7">
        <v>5331</v>
      </c>
    </row>
    <row r="110" spans="1:22" x14ac:dyDescent="0.25">
      <c r="A110" s="12" t="s">
        <v>60</v>
      </c>
      <c r="B110" s="13"/>
      <c r="C110" s="13"/>
      <c r="D110" s="13"/>
      <c r="E110" s="13"/>
      <c r="F110" s="13">
        <v>280</v>
      </c>
      <c r="G110" s="13">
        <v>279.45999999999998</v>
      </c>
      <c r="H110" s="13"/>
      <c r="I110" s="13"/>
      <c r="J110" s="13"/>
      <c r="K110" s="13"/>
      <c r="L110" s="13"/>
      <c r="M110" s="13"/>
      <c r="N110" s="11"/>
      <c r="O110" s="11"/>
      <c r="P110" s="11"/>
      <c r="Q110" s="11"/>
      <c r="R110" s="11"/>
      <c r="S110" s="13"/>
      <c r="T110" s="38">
        <v>3113</v>
      </c>
      <c r="U110" s="7">
        <v>3204</v>
      </c>
      <c r="V110" s="7">
        <v>5331</v>
      </c>
    </row>
    <row r="111" spans="1:22" x14ac:dyDescent="0.25">
      <c r="A111" s="12" t="s">
        <v>61</v>
      </c>
      <c r="B111" s="13"/>
      <c r="C111" s="13"/>
      <c r="D111" s="13"/>
      <c r="E111" s="13"/>
      <c r="F111" s="13">
        <v>300</v>
      </c>
      <c r="G111" s="13">
        <v>299.11</v>
      </c>
      <c r="H111" s="13"/>
      <c r="I111" s="13"/>
      <c r="J111" s="13"/>
      <c r="K111" s="13"/>
      <c r="L111" s="13"/>
      <c r="M111" s="13"/>
      <c r="N111" s="11"/>
      <c r="O111" s="11"/>
      <c r="P111" s="11"/>
      <c r="Q111" s="11"/>
      <c r="R111" s="11"/>
      <c r="S111" s="13"/>
      <c r="T111" s="38">
        <v>3113</v>
      </c>
      <c r="U111" s="7">
        <v>3205</v>
      </c>
      <c r="V111" s="7">
        <v>5331</v>
      </c>
    </row>
    <row r="112" spans="1:22" x14ac:dyDescent="0.25">
      <c r="A112" s="12" t="s">
        <v>124</v>
      </c>
      <c r="B112" s="13"/>
      <c r="C112" s="13"/>
      <c r="D112" s="13"/>
      <c r="E112" s="13"/>
      <c r="F112" s="13"/>
      <c r="G112" s="13"/>
      <c r="H112" s="13">
        <v>297</v>
      </c>
      <c r="I112" s="13">
        <v>296.45</v>
      </c>
      <c r="J112" s="13"/>
      <c r="K112" s="13"/>
      <c r="L112" s="13"/>
      <c r="M112" s="13"/>
      <c r="N112" s="11"/>
      <c r="O112" s="11"/>
      <c r="P112" s="11"/>
      <c r="Q112" s="11"/>
      <c r="R112" s="11"/>
      <c r="S112" s="13"/>
      <c r="T112" s="38">
        <v>3113</v>
      </c>
      <c r="U112" s="7">
        <v>3205</v>
      </c>
      <c r="V112" s="7">
        <v>5331</v>
      </c>
    </row>
    <row r="113" spans="1:22" x14ac:dyDescent="0.25">
      <c r="A113" s="12" t="s">
        <v>125</v>
      </c>
      <c r="B113" s="13"/>
      <c r="C113" s="13"/>
      <c r="D113" s="13"/>
      <c r="E113" s="13"/>
      <c r="F113" s="13"/>
      <c r="G113" s="13"/>
      <c r="H113" s="13">
        <v>50</v>
      </c>
      <c r="I113" s="13">
        <v>50</v>
      </c>
      <c r="J113" s="13"/>
      <c r="K113" s="13"/>
      <c r="L113" s="13"/>
      <c r="M113" s="13"/>
      <c r="N113" s="11"/>
      <c r="O113" s="11"/>
      <c r="P113" s="11"/>
      <c r="Q113" s="11"/>
      <c r="R113" s="11"/>
      <c r="S113" s="13"/>
      <c r="T113" s="38">
        <v>3113</v>
      </c>
      <c r="U113" s="7">
        <v>3206</v>
      </c>
      <c r="V113" s="7">
        <v>5331</v>
      </c>
    </row>
    <row r="114" spans="1:22" x14ac:dyDescent="0.25">
      <c r="A114" s="12" t="s">
        <v>126</v>
      </c>
      <c r="B114" s="13"/>
      <c r="C114" s="13"/>
      <c r="D114" s="13"/>
      <c r="E114" s="13"/>
      <c r="F114" s="13"/>
      <c r="G114" s="13"/>
      <c r="H114" s="13">
        <v>99</v>
      </c>
      <c r="I114" s="13">
        <v>98.65</v>
      </c>
      <c r="J114" s="13">
        <v>90</v>
      </c>
      <c r="K114" s="13">
        <v>90</v>
      </c>
      <c r="L114" s="13"/>
      <c r="M114" s="13"/>
      <c r="N114" s="11"/>
      <c r="O114" s="11"/>
      <c r="P114" s="11"/>
      <c r="Q114" s="11"/>
      <c r="R114" s="11"/>
      <c r="S114" s="13"/>
      <c r="T114" s="38">
        <v>3113</v>
      </c>
      <c r="U114" s="7">
        <v>3121</v>
      </c>
      <c r="V114" s="7">
        <v>5331</v>
      </c>
    </row>
    <row r="115" spans="1:22" x14ac:dyDescent="0.25">
      <c r="A115" s="12" t="s">
        <v>140</v>
      </c>
      <c r="B115" s="13"/>
      <c r="C115" s="13"/>
      <c r="D115" s="13"/>
      <c r="E115" s="13"/>
      <c r="F115" s="13"/>
      <c r="G115" s="13"/>
      <c r="H115" s="13"/>
      <c r="I115" s="13"/>
      <c r="J115" s="13">
        <v>294</v>
      </c>
      <c r="K115" s="13">
        <v>293.92</v>
      </c>
      <c r="L115" s="13"/>
      <c r="M115" s="13"/>
      <c r="N115" s="11"/>
      <c r="O115" s="11"/>
      <c r="P115" s="11"/>
      <c r="Q115" s="11"/>
      <c r="R115" s="11"/>
      <c r="S115" s="13"/>
      <c r="T115" s="38">
        <v>3113</v>
      </c>
      <c r="U115" s="7">
        <v>3146</v>
      </c>
      <c r="V115" s="7">
        <v>5331</v>
      </c>
    </row>
    <row r="116" spans="1:22" x14ac:dyDescent="0.25">
      <c r="A116" s="12" t="s">
        <v>141</v>
      </c>
      <c r="B116" s="13"/>
      <c r="C116" s="13"/>
      <c r="D116" s="13"/>
      <c r="E116" s="13"/>
      <c r="F116" s="13"/>
      <c r="G116" s="13"/>
      <c r="H116" s="13"/>
      <c r="I116" s="13"/>
      <c r="J116" s="13">
        <v>62</v>
      </c>
      <c r="K116" s="13">
        <v>61.36</v>
      </c>
      <c r="L116" s="13"/>
      <c r="M116" s="13"/>
      <c r="N116" s="11"/>
      <c r="O116" s="11"/>
      <c r="P116" s="11"/>
      <c r="Q116" s="11"/>
      <c r="R116" s="11"/>
      <c r="S116" s="13"/>
      <c r="T116" s="38">
        <v>3113</v>
      </c>
      <c r="U116" s="7">
        <v>3150</v>
      </c>
      <c r="V116" s="7">
        <v>5331</v>
      </c>
    </row>
    <row r="117" spans="1:22" x14ac:dyDescent="0.25">
      <c r="A117" s="12" t="s">
        <v>153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>
        <v>300</v>
      </c>
      <c r="M117" s="13">
        <v>299.48</v>
      </c>
      <c r="N117" s="11"/>
      <c r="O117" s="11"/>
      <c r="P117" s="11"/>
      <c r="Q117" s="11"/>
      <c r="R117" s="11"/>
      <c r="S117" s="13"/>
      <c r="T117" s="38">
        <v>3113</v>
      </c>
      <c r="U117" s="7">
        <v>3170</v>
      </c>
      <c r="V117" s="7">
        <v>5331</v>
      </c>
    </row>
    <row r="118" spans="1:22" x14ac:dyDescent="0.25">
      <c r="A118" s="12" t="s">
        <v>165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1">
        <v>129</v>
      </c>
      <c r="O118" s="11">
        <v>129</v>
      </c>
      <c r="P118" s="11">
        <v>500</v>
      </c>
      <c r="Q118" s="11">
        <v>500</v>
      </c>
      <c r="R118" s="11"/>
      <c r="S118" s="13"/>
      <c r="T118" s="38">
        <v>3113</v>
      </c>
      <c r="U118" s="7">
        <v>3146</v>
      </c>
      <c r="V118" s="7">
        <v>5331</v>
      </c>
    </row>
    <row r="119" spans="1:22" x14ac:dyDescent="0.25">
      <c r="A119" s="12" t="s">
        <v>184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1"/>
      <c r="O119" s="11"/>
      <c r="P119" s="11">
        <v>597</v>
      </c>
      <c r="Q119" s="11">
        <v>596.24</v>
      </c>
      <c r="R119" s="11"/>
      <c r="S119" s="13"/>
      <c r="T119" s="38">
        <v>3113</v>
      </c>
      <c r="U119" s="7">
        <v>3150</v>
      </c>
      <c r="V119" s="7">
        <v>5331</v>
      </c>
    </row>
    <row r="120" spans="1:22" x14ac:dyDescent="0.25">
      <c r="A120" s="12" t="s">
        <v>185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1"/>
      <c r="O120" s="11"/>
      <c r="P120" s="11">
        <v>531</v>
      </c>
      <c r="Q120" s="11">
        <v>530.66</v>
      </c>
      <c r="R120" s="11"/>
      <c r="S120" s="13"/>
      <c r="T120" s="38">
        <v>3113</v>
      </c>
      <c r="U120" s="7">
        <v>3151</v>
      </c>
      <c r="V120" s="7">
        <v>5331</v>
      </c>
    </row>
    <row r="121" spans="1:22" x14ac:dyDescent="0.25">
      <c r="A121" s="12" t="s">
        <v>187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1"/>
      <c r="O121" s="11"/>
      <c r="P121" s="11">
        <v>199</v>
      </c>
      <c r="Q121" s="11">
        <v>198.76</v>
      </c>
      <c r="R121" s="11"/>
      <c r="S121" s="13"/>
      <c r="T121" s="38">
        <v>3113</v>
      </c>
      <c r="U121" s="7">
        <v>3152</v>
      </c>
      <c r="V121" s="7">
        <v>5331</v>
      </c>
    </row>
    <row r="122" spans="1:22" x14ac:dyDescent="0.25">
      <c r="A122" s="12" t="s">
        <v>186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1"/>
      <c r="O122" s="11"/>
      <c r="P122" s="11">
        <v>453</v>
      </c>
      <c r="Q122" s="11">
        <v>452.71</v>
      </c>
      <c r="R122" s="11"/>
      <c r="S122" s="13"/>
      <c r="T122" s="38">
        <v>3113</v>
      </c>
      <c r="U122" s="7">
        <v>3154</v>
      </c>
      <c r="V122" s="7">
        <v>5171</v>
      </c>
    </row>
    <row r="123" spans="1:22" x14ac:dyDescent="0.25">
      <c r="A123" s="12" t="s">
        <v>208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1"/>
      <c r="O123" s="11"/>
      <c r="P123" s="11"/>
      <c r="Q123" s="11"/>
      <c r="R123" s="11">
        <v>870</v>
      </c>
      <c r="S123" s="13">
        <v>869.14</v>
      </c>
      <c r="T123" s="38">
        <v>3113</v>
      </c>
      <c r="U123" s="7">
        <v>3178</v>
      </c>
      <c r="V123" s="7">
        <v>5331</v>
      </c>
    </row>
    <row r="124" spans="1:22" x14ac:dyDescent="0.25">
      <c r="A124" s="24" t="s">
        <v>26</v>
      </c>
      <c r="B124" s="25">
        <f t="shared" ref="B124:G124" si="9">B125+B126+B127+B128</f>
        <v>2106</v>
      </c>
      <c r="C124" s="25">
        <f t="shared" si="9"/>
        <v>2106</v>
      </c>
      <c r="D124" s="25">
        <f t="shared" si="9"/>
        <v>1966</v>
      </c>
      <c r="E124" s="25">
        <f t="shared" si="9"/>
        <v>1966</v>
      </c>
      <c r="F124" s="25">
        <f t="shared" si="9"/>
        <v>1741</v>
      </c>
      <c r="G124" s="25">
        <f t="shared" si="9"/>
        <v>1741</v>
      </c>
      <c r="H124" s="25">
        <f>H125+H126+H127+H128</f>
        <v>2043</v>
      </c>
      <c r="I124" s="25">
        <f t="shared" ref="I124:S124" si="10">I125+I126+I127+I128</f>
        <v>2040.81</v>
      </c>
      <c r="J124" s="25">
        <f t="shared" si="10"/>
        <v>1896</v>
      </c>
      <c r="K124" s="25">
        <f t="shared" si="10"/>
        <v>1896</v>
      </c>
      <c r="L124" s="25">
        <f t="shared" si="10"/>
        <v>2433</v>
      </c>
      <c r="M124" s="25">
        <f t="shared" si="10"/>
        <v>2391.98</v>
      </c>
      <c r="N124" s="25">
        <f t="shared" si="10"/>
        <v>2586</v>
      </c>
      <c r="O124" s="25">
        <f t="shared" si="10"/>
        <v>2583.81</v>
      </c>
      <c r="P124" s="25">
        <f t="shared" si="10"/>
        <v>2190</v>
      </c>
      <c r="Q124" s="25">
        <f t="shared" si="10"/>
        <v>2190.66</v>
      </c>
      <c r="R124" s="25">
        <f t="shared" si="10"/>
        <v>3135</v>
      </c>
      <c r="S124" s="25">
        <f t="shared" si="10"/>
        <v>3100.73</v>
      </c>
      <c r="T124" s="39"/>
      <c r="U124" s="26"/>
      <c r="V124" s="26"/>
    </row>
    <row r="125" spans="1:22" x14ac:dyDescent="0.25">
      <c r="A125" s="12" t="str">
        <f>[1]Sestava!$D$16</f>
        <v>Neinvestiční příspěvky zřízeným příspěvkovým organizacím</v>
      </c>
      <c r="B125" s="13">
        <v>1456</v>
      </c>
      <c r="C125" s="13">
        <v>1456</v>
      </c>
      <c r="D125" s="13">
        <v>1456</v>
      </c>
      <c r="E125" s="13">
        <v>1456</v>
      </c>
      <c r="F125" s="13">
        <v>1511</v>
      </c>
      <c r="G125" s="13">
        <v>1511</v>
      </c>
      <c r="H125" s="13">
        <v>1446</v>
      </c>
      <c r="I125" s="13">
        <v>1446</v>
      </c>
      <c r="J125" s="13">
        <v>1521</v>
      </c>
      <c r="K125" s="13">
        <v>1521</v>
      </c>
      <c r="L125" s="13">
        <v>1451</v>
      </c>
      <c r="M125" s="13">
        <v>1451</v>
      </c>
      <c r="N125" s="11">
        <v>1539</v>
      </c>
      <c r="O125" s="11">
        <v>1539</v>
      </c>
      <c r="P125" s="11">
        <v>1613</v>
      </c>
      <c r="Q125" s="11">
        <v>1613</v>
      </c>
      <c r="R125" s="11">
        <v>2105</v>
      </c>
      <c r="S125" s="13">
        <v>2105</v>
      </c>
      <c r="T125" s="38">
        <v>3111</v>
      </c>
      <c r="U125" s="7">
        <v>1421</v>
      </c>
      <c r="V125" s="7">
        <v>5331</v>
      </c>
    </row>
    <row r="126" spans="1:22" x14ac:dyDescent="0.25">
      <c r="A126" s="12" t="s">
        <v>37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>
        <v>662</v>
      </c>
      <c r="M126" s="13">
        <v>661.98</v>
      </c>
      <c r="N126" s="11">
        <v>69</v>
      </c>
      <c r="O126" s="11">
        <v>68.540000000000006</v>
      </c>
      <c r="P126" s="11">
        <f>372+55</f>
        <v>427</v>
      </c>
      <c r="Q126" s="11">
        <f>372.22+55.44</f>
        <v>427.66</v>
      </c>
      <c r="R126" s="11"/>
      <c r="S126" s="13"/>
      <c r="T126" s="38">
        <v>3113</v>
      </c>
      <c r="U126" s="7">
        <v>1421</v>
      </c>
      <c r="V126" s="7">
        <v>5336</v>
      </c>
    </row>
    <row r="127" spans="1:22" x14ac:dyDescent="0.25">
      <c r="A127" s="12" t="s">
        <v>38</v>
      </c>
      <c r="B127" s="13">
        <v>250</v>
      </c>
      <c r="C127" s="13">
        <v>250</v>
      </c>
      <c r="D127" s="13">
        <v>180</v>
      </c>
      <c r="E127" s="13">
        <v>180</v>
      </c>
      <c r="F127" s="13">
        <v>180</v>
      </c>
      <c r="G127" s="13">
        <v>180</v>
      </c>
      <c r="H127" s="13">
        <v>180</v>
      </c>
      <c r="I127" s="13">
        <v>180</v>
      </c>
      <c r="J127" s="13">
        <v>225</v>
      </c>
      <c r="K127" s="13">
        <v>225</v>
      </c>
      <c r="L127" s="13">
        <v>180</v>
      </c>
      <c r="M127" s="13">
        <v>180</v>
      </c>
      <c r="N127" s="11">
        <v>150</v>
      </c>
      <c r="O127" s="11">
        <v>150</v>
      </c>
      <c r="P127" s="11">
        <v>150</v>
      </c>
      <c r="Q127" s="11">
        <v>150</v>
      </c>
      <c r="R127" s="11">
        <v>200</v>
      </c>
      <c r="S127" s="13">
        <v>200</v>
      </c>
      <c r="T127" s="38">
        <v>3111</v>
      </c>
      <c r="U127" s="7">
        <v>3105</v>
      </c>
      <c r="V127" s="7">
        <v>5331</v>
      </c>
    </row>
    <row r="128" spans="1:22" x14ac:dyDescent="0.25">
      <c r="A128" s="33" t="s">
        <v>63</v>
      </c>
      <c r="B128" s="34">
        <f t="shared" ref="B128:G128" si="11">SUM(B129:B141)</f>
        <v>400</v>
      </c>
      <c r="C128" s="34">
        <f t="shared" si="11"/>
        <v>400</v>
      </c>
      <c r="D128" s="34">
        <f t="shared" si="11"/>
        <v>330</v>
      </c>
      <c r="E128" s="34">
        <f t="shared" si="11"/>
        <v>330</v>
      </c>
      <c r="F128" s="34">
        <f t="shared" si="11"/>
        <v>50</v>
      </c>
      <c r="G128" s="34">
        <f t="shared" si="11"/>
        <v>50</v>
      </c>
      <c r="H128" s="34">
        <f>SUM(H129:H141)</f>
        <v>417</v>
      </c>
      <c r="I128" s="34">
        <f t="shared" ref="I128:S128" si="12">SUM(I129:I141)</f>
        <v>414.81</v>
      </c>
      <c r="J128" s="34">
        <f t="shared" si="12"/>
        <v>150</v>
      </c>
      <c r="K128" s="34">
        <f t="shared" si="12"/>
        <v>150</v>
      </c>
      <c r="L128" s="34">
        <f t="shared" si="12"/>
        <v>140</v>
      </c>
      <c r="M128" s="34">
        <f t="shared" si="12"/>
        <v>99</v>
      </c>
      <c r="N128" s="34">
        <f t="shared" si="12"/>
        <v>828</v>
      </c>
      <c r="O128" s="34">
        <f t="shared" si="12"/>
        <v>826.27</v>
      </c>
      <c r="P128" s="34">
        <f t="shared" si="12"/>
        <v>0</v>
      </c>
      <c r="Q128" s="34">
        <f t="shared" si="12"/>
        <v>0</v>
      </c>
      <c r="R128" s="34">
        <f t="shared" si="12"/>
        <v>830</v>
      </c>
      <c r="S128" s="34">
        <f t="shared" si="12"/>
        <v>795.73</v>
      </c>
      <c r="T128" s="40"/>
      <c r="U128" s="35"/>
      <c r="V128" s="35"/>
    </row>
    <row r="129" spans="1:22" x14ac:dyDescent="0.25">
      <c r="A129" s="12" t="s">
        <v>113</v>
      </c>
      <c r="B129" s="13">
        <v>100</v>
      </c>
      <c r="C129" s="13">
        <v>100</v>
      </c>
      <c r="D129" s="13">
        <v>330</v>
      </c>
      <c r="E129" s="13">
        <v>330</v>
      </c>
      <c r="F129" s="13">
        <v>50</v>
      </c>
      <c r="G129" s="13">
        <v>50</v>
      </c>
      <c r="H129" s="13"/>
      <c r="I129" s="13"/>
      <c r="J129" s="13"/>
      <c r="K129" s="13"/>
      <c r="L129" s="13"/>
      <c r="M129" s="13"/>
      <c r="N129" s="11"/>
      <c r="O129" s="11"/>
      <c r="P129" s="11"/>
      <c r="Q129" s="11"/>
      <c r="R129" s="11"/>
      <c r="S129" s="13"/>
      <c r="T129" s="38">
        <v>3111</v>
      </c>
      <c r="U129" s="7">
        <v>3275</v>
      </c>
      <c r="V129" s="7">
        <v>5331</v>
      </c>
    </row>
    <row r="130" spans="1:22" x14ac:dyDescent="0.25">
      <c r="A130" s="12" t="s">
        <v>84</v>
      </c>
      <c r="B130" s="13">
        <v>150</v>
      </c>
      <c r="C130" s="13">
        <v>150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1"/>
      <c r="O130" s="11"/>
      <c r="P130" s="11"/>
      <c r="Q130" s="11"/>
      <c r="R130" s="11"/>
      <c r="S130" s="13"/>
      <c r="T130" s="38">
        <v>3111</v>
      </c>
      <c r="U130" s="7">
        <v>3225</v>
      </c>
      <c r="V130" s="7">
        <v>5331</v>
      </c>
    </row>
    <row r="131" spans="1:22" x14ac:dyDescent="0.25">
      <c r="A131" s="12" t="s">
        <v>85</v>
      </c>
      <c r="B131" s="13">
        <v>150</v>
      </c>
      <c r="C131" s="13">
        <v>150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1"/>
      <c r="O131" s="11"/>
      <c r="P131" s="11"/>
      <c r="Q131" s="11"/>
      <c r="R131" s="11"/>
      <c r="S131" s="13"/>
      <c r="T131" s="38">
        <v>3111</v>
      </c>
      <c r="U131" s="7">
        <v>3229</v>
      </c>
      <c r="V131" s="7">
        <v>5331</v>
      </c>
    </row>
    <row r="132" spans="1:22" x14ac:dyDescent="0.25">
      <c r="A132" s="12" t="s">
        <v>129</v>
      </c>
      <c r="B132" s="13"/>
      <c r="C132" s="13"/>
      <c r="D132" s="13"/>
      <c r="E132" s="13"/>
      <c r="F132" s="13"/>
      <c r="G132" s="13"/>
      <c r="H132" s="13">
        <v>250</v>
      </c>
      <c r="I132" s="13">
        <v>250</v>
      </c>
      <c r="J132" s="13"/>
      <c r="K132" s="13"/>
      <c r="L132" s="13"/>
      <c r="M132" s="13"/>
      <c r="N132" s="11"/>
      <c r="O132" s="11"/>
      <c r="P132" s="11"/>
      <c r="Q132" s="11"/>
      <c r="R132" s="11"/>
      <c r="S132" s="13"/>
      <c r="T132" s="38">
        <v>3111</v>
      </c>
      <c r="U132" s="7">
        <v>3147</v>
      </c>
      <c r="V132" s="7">
        <v>5331</v>
      </c>
    </row>
    <row r="133" spans="1:22" x14ac:dyDescent="0.25">
      <c r="A133" s="12" t="s">
        <v>130</v>
      </c>
      <c r="B133" s="13"/>
      <c r="C133" s="13"/>
      <c r="D133" s="13"/>
      <c r="E133" s="13"/>
      <c r="F133" s="13"/>
      <c r="G133" s="13"/>
      <c r="H133" s="13">
        <v>110</v>
      </c>
      <c r="I133" s="13">
        <v>110</v>
      </c>
      <c r="J133" s="13"/>
      <c r="K133" s="13"/>
      <c r="L133" s="13"/>
      <c r="M133" s="13"/>
      <c r="N133" s="11"/>
      <c r="O133" s="11"/>
      <c r="P133" s="11"/>
      <c r="Q133" s="11"/>
      <c r="R133" s="11"/>
      <c r="S133" s="13"/>
      <c r="T133" s="38">
        <v>3111</v>
      </c>
      <c r="U133" s="7">
        <v>3276</v>
      </c>
      <c r="V133" s="7">
        <v>5331</v>
      </c>
    </row>
    <row r="134" spans="1:22" x14ac:dyDescent="0.25">
      <c r="A134" s="12" t="s">
        <v>131</v>
      </c>
      <c r="B134" s="13"/>
      <c r="C134" s="13"/>
      <c r="D134" s="13"/>
      <c r="E134" s="13"/>
      <c r="F134" s="13"/>
      <c r="G134" s="13"/>
      <c r="H134" s="13">
        <v>57</v>
      </c>
      <c r="I134" s="13">
        <v>54.81</v>
      </c>
      <c r="J134" s="13"/>
      <c r="K134" s="13"/>
      <c r="L134" s="13"/>
      <c r="M134" s="13"/>
      <c r="N134" s="11"/>
      <c r="O134" s="11"/>
      <c r="P134" s="11"/>
      <c r="Q134" s="11"/>
      <c r="R134" s="11"/>
      <c r="S134" s="13"/>
      <c r="T134" s="38">
        <v>3111</v>
      </c>
      <c r="U134" s="7">
        <v>3277</v>
      </c>
      <c r="V134" s="7">
        <v>5171</v>
      </c>
    </row>
    <row r="135" spans="1:22" x14ac:dyDescent="0.25">
      <c r="A135" s="12" t="s">
        <v>50</v>
      </c>
      <c r="B135" s="13"/>
      <c r="C135" s="13"/>
      <c r="D135" s="13"/>
      <c r="E135" s="13"/>
      <c r="F135" s="13"/>
      <c r="G135" s="13"/>
      <c r="H135" s="13"/>
      <c r="I135" s="13"/>
      <c r="J135" s="13">
        <v>150</v>
      </c>
      <c r="K135" s="13">
        <v>150</v>
      </c>
      <c r="L135" s="13"/>
      <c r="M135" s="13"/>
      <c r="N135" s="11"/>
      <c r="O135" s="11"/>
      <c r="P135" s="11"/>
      <c r="Q135" s="11"/>
      <c r="R135" s="11"/>
      <c r="S135" s="13"/>
      <c r="T135" s="38">
        <v>3111</v>
      </c>
      <c r="U135" s="7">
        <v>3116</v>
      </c>
      <c r="V135" s="7">
        <v>5331</v>
      </c>
    </row>
    <row r="136" spans="1:22" x14ac:dyDescent="0.25">
      <c r="A136" s="12" t="s">
        <v>155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>
        <v>140</v>
      </c>
      <c r="M136" s="13">
        <v>99</v>
      </c>
      <c r="N136" s="11"/>
      <c r="O136" s="11"/>
      <c r="P136" s="11"/>
      <c r="Q136" s="11"/>
      <c r="R136" s="11"/>
      <c r="S136" s="13"/>
      <c r="T136" s="38">
        <v>3111</v>
      </c>
      <c r="U136" s="7">
        <v>3147</v>
      </c>
      <c r="V136" s="7">
        <v>5331</v>
      </c>
    </row>
    <row r="137" spans="1:22" x14ac:dyDescent="0.25">
      <c r="A137" s="12" t="s">
        <v>166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1">
        <v>590</v>
      </c>
      <c r="O137" s="11">
        <v>589.27</v>
      </c>
      <c r="P137" s="11"/>
      <c r="Q137" s="11"/>
      <c r="R137" s="11"/>
      <c r="S137" s="13"/>
      <c r="T137" s="38">
        <v>3111</v>
      </c>
      <c r="U137" s="7">
        <v>3114</v>
      </c>
      <c r="V137" s="7">
        <v>5331</v>
      </c>
    </row>
    <row r="138" spans="1:22" x14ac:dyDescent="0.25">
      <c r="A138" s="12" t="s">
        <v>167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1">
        <v>109</v>
      </c>
      <c r="O138" s="11">
        <v>108.58</v>
      </c>
      <c r="P138" s="11"/>
      <c r="Q138" s="11"/>
      <c r="R138" s="11"/>
      <c r="S138" s="13"/>
      <c r="T138" s="38">
        <v>3111</v>
      </c>
      <c r="U138" s="7">
        <v>3116</v>
      </c>
      <c r="V138" s="7">
        <v>5331</v>
      </c>
    </row>
    <row r="139" spans="1:22" x14ac:dyDescent="0.25">
      <c r="A139" s="12" t="s">
        <v>168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1">
        <v>129</v>
      </c>
      <c r="O139" s="11">
        <v>128.41999999999999</v>
      </c>
      <c r="P139" s="11"/>
      <c r="Q139" s="11"/>
      <c r="R139" s="11"/>
      <c r="S139" s="13"/>
      <c r="T139" s="38">
        <v>3111</v>
      </c>
      <c r="U139" s="7">
        <v>3116</v>
      </c>
      <c r="V139" s="7">
        <v>5331</v>
      </c>
    </row>
    <row r="140" spans="1:22" x14ac:dyDescent="0.25">
      <c r="A140" s="12" t="s">
        <v>189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1"/>
      <c r="O140" s="11"/>
      <c r="P140" s="11"/>
      <c r="Q140" s="11"/>
      <c r="R140" s="11">
        <v>350</v>
      </c>
      <c r="S140" s="13">
        <v>350</v>
      </c>
      <c r="T140" s="38">
        <v>3111</v>
      </c>
      <c r="U140" s="7">
        <v>3114</v>
      </c>
      <c r="V140" s="7">
        <v>5331</v>
      </c>
    </row>
    <row r="141" spans="1:22" x14ac:dyDescent="0.25">
      <c r="A141" s="12" t="s">
        <v>190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1"/>
      <c r="O141" s="11"/>
      <c r="P141" s="11"/>
      <c r="Q141" s="11"/>
      <c r="R141" s="11">
        <v>480</v>
      </c>
      <c r="S141" s="13">
        <v>445.73</v>
      </c>
      <c r="T141" s="38">
        <v>3111</v>
      </c>
      <c r="U141" s="7">
        <v>3115</v>
      </c>
      <c r="V141" s="7">
        <v>5331</v>
      </c>
    </row>
    <row r="142" spans="1:22" x14ac:dyDescent="0.25">
      <c r="A142" s="24" t="s">
        <v>25</v>
      </c>
      <c r="B142" s="25">
        <f t="shared" ref="B142:G142" si="13">B143+B144+B145+B146</f>
        <v>2576</v>
      </c>
      <c r="C142" s="25">
        <f t="shared" si="13"/>
        <v>2576</v>
      </c>
      <c r="D142" s="25">
        <f t="shared" si="13"/>
        <v>3013</v>
      </c>
      <c r="E142" s="25">
        <f t="shared" si="13"/>
        <v>3013</v>
      </c>
      <c r="F142" s="25">
        <f t="shared" si="13"/>
        <v>3598</v>
      </c>
      <c r="G142" s="25">
        <f t="shared" si="13"/>
        <v>3598</v>
      </c>
      <c r="H142" s="25">
        <f>H143+H144+H145+H146</f>
        <v>3332</v>
      </c>
      <c r="I142" s="25">
        <f t="shared" ref="I142:S142" si="14">I143+I144+I145+I146</f>
        <v>3461.6600000000003</v>
      </c>
      <c r="J142" s="25">
        <f t="shared" si="14"/>
        <v>3754</v>
      </c>
      <c r="K142" s="25">
        <f t="shared" si="14"/>
        <v>3754</v>
      </c>
      <c r="L142" s="25">
        <f t="shared" si="14"/>
        <v>3845</v>
      </c>
      <c r="M142" s="25">
        <f t="shared" si="14"/>
        <v>3844.93</v>
      </c>
      <c r="N142" s="25">
        <f t="shared" si="14"/>
        <v>3254</v>
      </c>
      <c r="O142" s="25">
        <f t="shared" si="14"/>
        <v>3254</v>
      </c>
      <c r="P142" s="25">
        <f t="shared" si="14"/>
        <v>4857</v>
      </c>
      <c r="Q142" s="25">
        <f t="shared" si="14"/>
        <v>4857.32</v>
      </c>
      <c r="R142" s="25">
        <f t="shared" si="14"/>
        <v>6500</v>
      </c>
      <c r="S142" s="25">
        <f t="shared" si="14"/>
        <v>6429.52</v>
      </c>
      <c r="T142" s="39"/>
      <c r="U142" s="26"/>
      <c r="V142" s="26"/>
    </row>
    <row r="143" spans="1:22" x14ac:dyDescent="0.25">
      <c r="A143" s="12" t="str">
        <f>[1]Sestava!$D$16</f>
        <v>Neinvestiční příspěvky zřízeným příspěvkovým organizacím</v>
      </c>
      <c r="B143" s="13">
        <v>2176</v>
      </c>
      <c r="C143" s="13">
        <v>2176</v>
      </c>
      <c r="D143" s="13">
        <v>2213</v>
      </c>
      <c r="E143" s="13">
        <v>2213</v>
      </c>
      <c r="F143" s="13">
        <v>2398</v>
      </c>
      <c r="G143" s="13">
        <v>2398</v>
      </c>
      <c r="H143" s="13">
        <v>2428</v>
      </c>
      <c r="I143" s="13">
        <v>2428</v>
      </c>
      <c r="J143" s="13">
        <v>2604</v>
      </c>
      <c r="K143" s="13">
        <v>2604</v>
      </c>
      <c r="L143" s="13">
        <v>2705</v>
      </c>
      <c r="M143" s="13">
        <v>2705</v>
      </c>
      <c r="N143" s="11">
        <v>2874</v>
      </c>
      <c r="O143" s="11">
        <v>2874</v>
      </c>
      <c r="P143" s="11">
        <v>3674</v>
      </c>
      <c r="Q143" s="11">
        <v>3674</v>
      </c>
      <c r="R143" s="11">
        <v>4078</v>
      </c>
      <c r="S143" s="13">
        <v>4078</v>
      </c>
      <c r="T143" s="38">
        <v>3111</v>
      </c>
      <c r="U143" s="7">
        <v>1422</v>
      </c>
      <c r="V143" s="7">
        <v>5331</v>
      </c>
    </row>
    <row r="144" spans="1:22" x14ac:dyDescent="0.25">
      <c r="A144" s="12" t="s">
        <v>37</v>
      </c>
      <c r="B144" s="13"/>
      <c r="C144" s="13"/>
      <c r="D144" s="13"/>
      <c r="E144" s="13"/>
      <c r="F144" s="13"/>
      <c r="G144" s="13"/>
      <c r="H144" s="13">
        <v>334</v>
      </c>
      <c r="I144" s="13">
        <v>556.61</v>
      </c>
      <c r="J144" s="13"/>
      <c r="K144" s="13"/>
      <c r="L144" s="13">
        <v>710</v>
      </c>
      <c r="M144" s="13">
        <v>709.93</v>
      </c>
      <c r="N144" s="11"/>
      <c r="O144" s="11"/>
      <c r="P144" s="11">
        <v>443</v>
      </c>
      <c r="Q144" s="11">
        <v>443.32</v>
      </c>
      <c r="R144" s="11"/>
      <c r="S144" s="13"/>
      <c r="T144" s="38">
        <v>3111</v>
      </c>
      <c r="U144" s="7">
        <v>1422</v>
      </c>
      <c r="V144" s="7">
        <v>5336</v>
      </c>
    </row>
    <row r="145" spans="1:22" x14ac:dyDescent="0.25">
      <c r="A145" s="12" t="s">
        <v>38</v>
      </c>
      <c r="B145" s="13">
        <v>300</v>
      </c>
      <c r="C145" s="13">
        <v>300</v>
      </c>
      <c r="D145" s="13">
        <v>300</v>
      </c>
      <c r="E145" s="13">
        <v>300</v>
      </c>
      <c r="F145" s="13">
        <v>300</v>
      </c>
      <c r="G145" s="13">
        <v>300</v>
      </c>
      <c r="H145" s="13">
        <v>320</v>
      </c>
      <c r="I145" s="13">
        <v>320</v>
      </c>
      <c r="J145" s="13">
        <v>320</v>
      </c>
      <c r="K145" s="13">
        <v>320</v>
      </c>
      <c r="L145" s="13">
        <v>320</v>
      </c>
      <c r="M145" s="13">
        <v>320</v>
      </c>
      <c r="N145" s="11">
        <v>320</v>
      </c>
      <c r="O145" s="11">
        <v>320</v>
      </c>
      <c r="P145" s="11">
        <v>540</v>
      </c>
      <c r="Q145" s="11">
        <v>540</v>
      </c>
      <c r="R145" s="11">
        <v>540</v>
      </c>
      <c r="S145" s="13">
        <v>540</v>
      </c>
      <c r="T145" s="38">
        <v>3111</v>
      </c>
      <c r="U145" s="7">
        <v>3106</v>
      </c>
      <c r="V145" s="7">
        <v>5331</v>
      </c>
    </row>
    <row r="146" spans="1:22" x14ac:dyDescent="0.25">
      <c r="A146" s="33" t="s">
        <v>63</v>
      </c>
      <c r="B146" s="34">
        <f t="shared" ref="B146:S146" si="15">SUM(B147:B168)</f>
        <v>100</v>
      </c>
      <c r="C146" s="34">
        <f t="shared" si="15"/>
        <v>100</v>
      </c>
      <c r="D146" s="34">
        <f t="shared" si="15"/>
        <v>500</v>
      </c>
      <c r="E146" s="34">
        <f t="shared" si="15"/>
        <v>500</v>
      </c>
      <c r="F146" s="34">
        <f t="shared" si="15"/>
        <v>900</v>
      </c>
      <c r="G146" s="34">
        <f t="shared" si="15"/>
        <v>900</v>
      </c>
      <c r="H146" s="34">
        <f t="shared" si="15"/>
        <v>250</v>
      </c>
      <c r="I146" s="34">
        <f t="shared" si="15"/>
        <v>157.05000000000001</v>
      </c>
      <c r="J146" s="34">
        <f t="shared" si="15"/>
        <v>830</v>
      </c>
      <c r="K146" s="34">
        <f t="shared" si="15"/>
        <v>830</v>
      </c>
      <c r="L146" s="34">
        <f t="shared" si="15"/>
        <v>110</v>
      </c>
      <c r="M146" s="34">
        <f t="shared" si="15"/>
        <v>110</v>
      </c>
      <c r="N146" s="34">
        <f t="shared" si="15"/>
        <v>60</v>
      </c>
      <c r="O146" s="34">
        <f t="shared" si="15"/>
        <v>60</v>
      </c>
      <c r="P146" s="34">
        <f t="shared" si="15"/>
        <v>200</v>
      </c>
      <c r="Q146" s="34">
        <f t="shared" si="15"/>
        <v>200</v>
      </c>
      <c r="R146" s="34">
        <f t="shared" si="15"/>
        <v>1882</v>
      </c>
      <c r="S146" s="34">
        <f t="shared" si="15"/>
        <v>1811.52</v>
      </c>
      <c r="T146" s="40"/>
      <c r="U146" s="35"/>
      <c r="V146" s="35"/>
    </row>
    <row r="147" spans="1:22" x14ac:dyDescent="0.25">
      <c r="A147" s="12" t="s">
        <v>86</v>
      </c>
      <c r="B147" s="13">
        <v>100</v>
      </c>
      <c r="C147" s="13">
        <v>100</v>
      </c>
      <c r="D147" s="13">
        <v>0</v>
      </c>
      <c r="E147" s="13">
        <v>0</v>
      </c>
      <c r="F147" s="13">
        <v>300</v>
      </c>
      <c r="G147" s="13">
        <v>300</v>
      </c>
      <c r="H147" s="13"/>
      <c r="I147" s="13"/>
      <c r="J147" s="13"/>
      <c r="K147" s="13"/>
      <c r="L147" s="13"/>
      <c r="M147" s="13"/>
      <c r="N147" s="11"/>
      <c r="O147" s="11"/>
      <c r="P147" s="11"/>
      <c r="Q147" s="11"/>
      <c r="R147" s="11"/>
      <c r="S147" s="13"/>
      <c r="T147" s="38">
        <v>3111</v>
      </c>
      <c r="U147" s="7">
        <v>3120</v>
      </c>
      <c r="V147" s="7">
        <v>5331</v>
      </c>
    </row>
    <row r="148" spans="1:22" x14ac:dyDescent="0.25">
      <c r="A148" s="12" t="s">
        <v>101</v>
      </c>
      <c r="B148" s="13"/>
      <c r="C148" s="13"/>
      <c r="D148" s="13">
        <v>100</v>
      </c>
      <c r="E148" s="13">
        <v>100</v>
      </c>
      <c r="F148" s="13">
        <v>200</v>
      </c>
      <c r="G148" s="13">
        <v>200</v>
      </c>
      <c r="H148" s="13">
        <v>200</v>
      </c>
      <c r="I148" s="13">
        <v>120.75</v>
      </c>
      <c r="J148" s="13">
        <v>200</v>
      </c>
      <c r="K148" s="13">
        <v>200</v>
      </c>
      <c r="L148" s="13"/>
      <c r="M148" s="13"/>
      <c r="N148" s="11"/>
      <c r="O148" s="11"/>
      <c r="P148" s="11"/>
      <c r="Q148" s="11"/>
      <c r="R148" s="11"/>
      <c r="S148" s="13"/>
      <c r="T148" s="38">
        <v>3111</v>
      </c>
      <c r="U148" s="7">
        <v>3114</v>
      </c>
      <c r="V148" s="7">
        <v>5331</v>
      </c>
    </row>
    <row r="149" spans="1:22" x14ac:dyDescent="0.25">
      <c r="A149" s="12" t="s">
        <v>102</v>
      </c>
      <c r="B149" s="13"/>
      <c r="C149" s="13"/>
      <c r="D149" s="13">
        <v>50</v>
      </c>
      <c r="E149" s="13">
        <v>50</v>
      </c>
      <c r="F149" s="13"/>
      <c r="G149" s="13"/>
      <c r="H149" s="13"/>
      <c r="I149" s="13"/>
      <c r="J149" s="13"/>
      <c r="K149" s="13"/>
      <c r="L149" s="13"/>
      <c r="M149" s="13"/>
      <c r="N149" s="11"/>
      <c r="O149" s="11"/>
      <c r="P149" s="11"/>
      <c r="Q149" s="11"/>
      <c r="R149" s="11"/>
      <c r="S149" s="13"/>
      <c r="T149" s="38">
        <v>3111</v>
      </c>
      <c r="U149" s="7">
        <v>3115</v>
      </c>
      <c r="V149" s="7">
        <v>5331</v>
      </c>
    </row>
    <row r="150" spans="1:22" x14ac:dyDescent="0.25">
      <c r="A150" s="12" t="s">
        <v>103</v>
      </c>
      <c r="B150" s="13"/>
      <c r="C150" s="13"/>
      <c r="D150" s="13">
        <v>50</v>
      </c>
      <c r="E150" s="13">
        <v>50</v>
      </c>
      <c r="F150" s="13"/>
      <c r="G150" s="13"/>
      <c r="H150" s="13"/>
      <c r="I150" s="13"/>
      <c r="J150" s="13"/>
      <c r="K150" s="13"/>
      <c r="L150" s="13"/>
      <c r="M150" s="13"/>
      <c r="N150" s="11"/>
      <c r="O150" s="11"/>
      <c r="P150" s="11"/>
      <c r="Q150" s="11"/>
      <c r="R150" s="11"/>
      <c r="S150" s="13"/>
      <c r="T150" s="38">
        <v>3111</v>
      </c>
      <c r="U150" s="7">
        <v>3116</v>
      </c>
      <c r="V150" s="7">
        <v>5331</v>
      </c>
    </row>
    <row r="151" spans="1:22" x14ac:dyDescent="0.25">
      <c r="A151" s="12" t="s">
        <v>114</v>
      </c>
      <c r="B151" s="13"/>
      <c r="C151" s="13"/>
      <c r="D151" s="13">
        <v>300</v>
      </c>
      <c r="E151" s="13">
        <v>300</v>
      </c>
      <c r="F151" s="13">
        <v>300</v>
      </c>
      <c r="G151" s="13">
        <v>300</v>
      </c>
      <c r="H151" s="13"/>
      <c r="I151" s="13"/>
      <c r="J151" s="13"/>
      <c r="K151" s="13"/>
      <c r="L151" s="13"/>
      <c r="M151" s="13"/>
      <c r="N151" s="11"/>
      <c r="O151" s="11"/>
      <c r="P151" s="11"/>
      <c r="Q151" s="11"/>
      <c r="R151" s="11"/>
      <c r="S151" s="13"/>
      <c r="T151" s="38">
        <v>3111</v>
      </c>
      <c r="U151" s="7">
        <v>3117</v>
      </c>
      <c r="V151" s="7">
        <v>5331</v>
      </c>
    </row>
    <row r="152" spans="1:22" x14ac:dyDescent="0.25">
      <c r="A152" s="12" t="s">
        <v>62</v>
      </c>
      <c r="B152" s="13"/>
      <c r="C152" s="13"/>
      <c r="D152" s="13"/>
      <c r="E152" s="13"/>
      <c r="F152" s="13">
        <v>100</v>
      </c>
      <c r="G152" s="13">
        <v>100</v>
      </c>
      <c r="H152" s="13"/>
      <c r="I152" s="13"/>
      <c r="J152" s="13"/>
      <c r="K152" s="13"/>
      <c r="L152" s="13"/>
      <c r="M152" s="13"/>
      <c r="N152" s="11"/>
      <c r="O152" s="11"/>
      <c r="P152" s="11"/>
      <c r="Q152" s="11"/>
      <c r="R152" s="11"/>
      <c r="S152" s="13"/>
      <c r="T152" s="38">
        <v>3111</v>
      </c>
      <c r="U152" s="7">
        <v>3115</v>
      </c>
      <c r="V152" s="7">
        <v>5331</v>
      </c>
    </row>
    <row r="153" spans="1:22" x14ac:dyDescent="0.25">
      <c r="A153" s="12" t="s">
        <v>143</v>
      </c>
      <c r="B153" s="13"/>
      <c r="C153" s="13"/>
      <c r="D153" s="13"/>
      <c r="E153" s="13"/>
      <c r="F153" s="13"/>
      <c r="G153" s="13"/>
      <c r="H153" s="13">
        <v>50</v>
      </c>
      <c r="I153" s="13">
        <v>36.299999999999997</v>
      </c>
      <c r="J153" s="13">
        <v>30</v>
      </c>
      <c r="K153" s="13">
        <v>30</v>
      </c>
      <c r="L153" s="13"/>
      <c r="M153" s="13"/>
      <c r="N153" s="11"/>
      <c r="O153" s="11"/>
      <c r="P153" s="11"/>
      <c r="Q153" s="11"/>
      <c r="R153" s="11"/>
      <c r="S153" s="13"/>
      <c r="T153" s="38">
        <v>3111</v>
      </c>
      <c r="U153" s="7">
        <v>3117</v>
      </c>
      <c r="V153" s="7">
        <v>5171</v>
      </c>
    </row>
    <row r="154" spans="1:22" x14ac:dyDescent="0.25">
      <c r="A154" s="12" t="s">
        <v>144</v>
      </c>
      <c r="B154" s="13"/>
      <c r="C154" s="13"/>
      <c r="D154" s="13"/>
      <c r="E154" s="13"/>
      <c r="F154" s="13"/>
      <c r="G154" s="13"/>
      <c r="H154" s="13"/>
      <c r="I154" s="13"/>
      <c r="J154" s="13">
        <v>300</v>
      </c>
      <c r="K154" s="13">
        <v>300</v>
      </c>
      <c r="L154" s="13"/>
      <c r="M154" s="13"/>
      <c r="N154" s="11"/>
      <c r="O154" s="11"/>
      <c r="P154" s="11"/>
      <c r="Q154" s="11"/>
      <c r="R154" s="11"/>
      <c r="S154" s="13"/>
      <c r="T154" s="38">
        <v>3111</v>
      </c>
      <c r="U154" s="7">
        <v>3151</v>
      </c>
      <c r="V154" s="7">
        <v>5331</v>
      </c>
    </row>
    <row r="155" spans="1:22" x14ac:dyDescent="0.25">
      <c r="A155" s="12" t="s">
        <v>145</v>
      </c>
      <c r="B155" s="13"/>
      <c r="C155" s="13"/>
      <c r="D155" s="13"/>
      <c r="E155" s="13"/>
      <c r="F155" s="13"/>
      <c r="G155" s="13"/>
      <c r="H155" s="13"/>
      <c r="I155" s="13"/>
      <c r="J155" s="13">
        <v>100</v>
      </c>
      <c r="K155" s="13">
        <v>100</v>
      </c>
      <c r="L155" s="13"/>
      <c r="M155" s="13"/>
      <c r="N155" s="11"/>
      <c r="O155" s="11"/>
      <c r="P155" s="11"/>
      <c r="Q155" s="11"/>
      <c r="R155" s="11"/>
      <c r="S155" s="13"/>
      <c r="T155" s="38">
        <v>3111</v>
      </c>
      <c r="U155" s="7">
        <v>3119</v>
      </c>
      <c r="V155" s="7">
        <v>5331</v>
      </c>
    </row>
    <row r="156" spans="1:22" x14ac:dyDescent="0.25">
      <c r="A156" s="12" t="s">
        <v>51</v>
      </c>
      <c r="B156" s="13"/>
      <c r="C156" s="13"/>
      <c r="D156" s="13"/>
      <c r="E156" s="13"/>
      <c r="F156" s="13"/>
      <c r="G156" s="13"/>
      <c r="H156" s="13"/>
      <c r="I156" s="13"/>
      <c r="J156" s="13">
        <v>100</v>
      </c>
      <c r="K156" s="13">
        <v>100</v>
      </c>
      <c r="L156" s="13"/>
      <c r="M156" s="13"/>
      <c r="N156" s="11"/>
      <c r="O156" s="11"/>
      <c r="P156" s="11"/>
      <c r="Q156" s="11"/>
      <c r="R156" s="11"/>
      <c r="S156" s="13"/>
      <c r="T156" s="38">
        <v>3111</v>
      </c>
      <c r="U156" s="7">
        <v>3120</v>
      </c>
      <c r="V156" s="7">
        <v>5331</v>
      </c>
    </row>
    <row r="157" spans="1:22" x14ac:dyDescent="0.25">
      <c r="A157" s="12" t="s">
        <v>53</v>
      </c>
      <c r="B157" s="13"/>
      <c r="C157" s="13"/>
      <c r="D157" s="13"/>
      <c r="E157" s="13"/>
      <c r="F157" s="13"/>
      <c r="G157" s="13"/>
      <c r="H157" s="13"/>
      <c r="I157" s="13"/>
      <c r="J157" s="13">
        <v>100</v>
      </c>
      <c r="K157" s="13">
        <v>100</v>
      </c>
      <c r="L157" s="13"/>
      <c r="M157" s="13"/>
      <c r="N157" s="11"/>
      <c r="O157" s="11"/>
      <c r="P157" s="11"/>
      <c r="Q157" s="11"/>
      <c r="R157" s="11"/>
      <c r="S157" s="13"/>
      <c r="T157" s="38">
        <v>3111</v>
      </c>
      <c r="U157" s="7">
        <v>3123</v>
      </c>
      <c r="V157" s="7">
        <v>5331</v>
      </c>
    </row>
    <row r="158" spans="1:22" x14ac:dyDescent="0.25">
      <c r="A158" s="12" t="s">
        <v>156</v>
      </c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>
        <v>65</v>
      </c>
      <c r="M158" s="13">
        <v>65</v>
      </c>
      <c r="N158" s="11"/>
      <c r="O158" s="11"/>
      <c r="P158" s="11"/>
      <c r="Q158" s="11"/>
      <c r="R158" s="11"/>
      <c r="S158" s="13"/>
      <c r="T158" s="38">
        <v>3111</v>
      </c>
      <c r="U158" s="7">
        <v>3257</v>
      </c>
      <c r="V158" s="7">
        <v>5331</v>
      </c>
    </row>
    <row r="159" spans="1:22" x14ac:dyDescent="0.25">
      <c r="A159" s="12" t="s">
        <v>157</v>
      </c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>
        <v>45</v>
      </c>
      <c r="M159" s="13">
        <v>45</v>
      </c>
      <c r="N159" s="11"/>
      <c r="O159" s="11"/>
      <c r="P159" s="11"/>
      <c r="Q159" s="11"/>
      <c r="R159" s="11"/>
      <c r="S159" s="13"/>
      <c r="T159" s="38">
        <v>3111</v>
      </c>
      <c r="U159" s="7">
        <v>3258</v>
      </c>
      <c r="V159" s="7">
        <v>5331</v>
      </c>
    </row>
    <row r="160" spans="1:22" x14ac:dyDescent="0.25">
      <c r="A160" s="12" t="s">
        <v>169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1">
        <v>35</v>
      </c>
      <c r="O160" s="11">
        <v>35</v>
      </c>
      <c r="P160" s="11"/>
      <c r="Q160" s="11"/>
      <c r="R160" s="11"/>
      <c r="S160" s="13"/>
      <c r="T160" s="38">
        <v>3111</v>
      </c>
      <c r="U160" s="7">
        <v>3119</v>
      </c>
      <c r="V160" s="7">
        <v>5331</v>
      </c>
    </row>
    <row r="161" spans="1:22" x14ac:dyDescent="0.25">
      <c r="A161" s="12" t="s">
        <v>170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1">
        <v>25</v>
      </c>
      <c r="O161" s="11">
        <v>25</v>
      </c>
      <c r="P161" s="11"/>
      <c r="Q161" s="11"/>
      <c r="R161" s="11"/>
      <c r="S161" s="13"/>
      <c r="T161" s="38">
        <v>3111</v>
      </c>
      <c r="U161" s="7">
        <v>3120</v>
      </c>
      <c r="V161" s="7">
        <v>5331</v>
      </c>
    </row>
    <row r="162" spans="1:22" x14ac:dyDescent="0.25">
      <c r="A162" s="12" t="s">
        <v>173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1"/>
      <c r="O162" s="11"/>
      <c r="P162" s="11">
        <v>200</v>
      </c>
      <c r="Q162" s="11">
        <v>200</v>
      </c>
      <c r="R162" s="11"/>
      <c r="S162" s="13"/>
      <c r="T162" s="38">
        <v>3111</v>
      </c>
      <c r="U162" s="7">
        <v>3120</v>
      </c>
      <c r="V162" s="7">
        <v>5331</v>
      </c>
    </row>
    <row r="163" spans="1:22" x14ac:dyDescent="0.25">
      <c r="A163" s="12" t="s">
        <v>191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1"/>
      <c r="O163" s="11"/>
      <c r="P163" s="11"/>
      <c r="Q163" s="11"/>
      <c r="R163" s="11">
        <v>100</v>
      </c>
      <c r="S163" s="13">
        <v>100</v>
      </c>
      <c r="T163" s="38">
        <v>3111</v>
      </c>
      <c r="U163" s="7">
        <v>3116</v>
      </c>
      <c r="V163" s="7">
        <v>5331</v>
      </c>
    </row>
    <row r="164" spans="1:22" x14ac:dyDescent="0.25">
      <c r="A164" s="12" t="s">
        <v>192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1"/>
      <c r="O164" s="11"/>
      <c r="P164" s="11"/>
      <c r="Q164" s="11"/>
      <c r="R164" s="11">
        <v>150</v>
      </c>
      <c r="S164" s="13">
        <v>150</v>
      </c>
      <c r="T164" s="38">
        <v>3111</v>
      </c>
      <c r="U164" s="7">
        <v>3119</v>
      </c>
      <c r="V164" s="7">
        <v>5331</v>
      </c>
    </row>
    <row r="165" spans="1:22" x14ac:dyDescent="0.25">
      <c r="A165" s="12" t="s">
        <v>193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1"/>
      <c r="O165" s="11"/>
      <c r="P165" s="11"/>
      <c r="Q165" s="11"/>
      <c r="R165" s="11">
        <v>120</v>
      </c>
      <c r="S165" s="13">
        <v>120</v>
      </c>
      <c r="T165" s="38">
        <v>3111</v>
      </c>
      <c r="U165" s="7">
        <v>3120</v>
      </c>
      <c r="V165" s="7">
        <v>5331</v>
      </c>
    </row>
    <row r="166" spans="1:22" x14ac:dyDescent="0.25">
      <c r="A166" s="12" t="s">
        <v>194</v>
      </c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1"/>
      <c r="O166" s="11"/>
      <c r="P166" s="11"/>
      <c r="Q166" s="11"/>
      <c r="R166" s="11">
        <v>592</v>
      </c>
      <c r="S166" s="13">
        <v>591.51</v>
      </c>
      <c r="T166" s="38">
        <v>3111</v>
      </c>
      <c r="U166" s="7">
        <v>6174</v>
      </c>
      <c r="V166" s="7">
        <v>5137</v>
      </c>
    </row>
    <row r="167" spans="1:22" x14ac:dyDescent="0.25">
      <c r="A167" s="12" t="s">
        <v>195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1"/>
      <c r="O167" s="11"/>
      <c r="P167" s="11"/>
      <c r="Q167" s="11"/>
      <c r="R167" s="11">
        <v>800</v>
      </c>
      <c r="S167" s="13">
        <v>800</v>
      </c>
      <c r="T167" s="38">
        <v>3111</v>
      </c>
      <c r="U167" s="7">
        <v>3121</v>
      </c>
      <c r="V167" s="7">
        <v>5331</v>
      </c>
    </row>
    <row r="168" spans="1:22" x14ac:dyDescent="0.25">
      <c r="A168" s="12" t="s">
        <v>196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1"/>
      <c r="O168" s="11"/>
      <c r="P168" s="11"/>
      <c r="Q168" s="11"/>
      <c r="R168" s="11">
        <v>120</v>
      </c>
      <c r="S168" s="13">
        <v>50.01</v>
      </c>
      <c r="T168" s="38">
        <v>3111</v>
      </c>
      <c r="U168" s="7">
        <v>3122</v>
      </c>
      <c r="V168" s="7">
        <v>5331</v>
      </c>
    </row>
    <row r="169" spans="1:22" x14ac:dyDescent="0.25">
      <c r="A169" s="24" t="s">
        <v>27</v>
      </c>
      <c r="B169" s="25">
        <f>B170+B171+B172+B173</f>
        <v>1300</v>
      </c>
      <c r="C169" s="25">
        <f t="shared" ref="C169:S169" si="16">C170+C171+C172+C173</f>
        <v>1300</v>
      </c>
      <c r="D169" s="25">
        <f t="shared" si="16"/>
        <v>1236</v>
      </c>
      <c r="E169" s="25">
        <f t="shared" si="16"/>
        <v>1236</v>
      </c>
      <c r="F169" s="25">
        <f t="shared" si="16"/>
        <v>1538</v>
      </c>
      <c r="G169" s="25">
        <f t="shared" si="16"/>
        <v>1538</v>
      </c>
      <c r="H169" s="25">
        <f t="shared" si="16"/>
        <v>51415</v>
      </c>
      <c r="I169" s="25">
        <f t="shared" si="16"/>
        <v>51415</v>
      </c>
      <c r="J169" s="25">
        <f t="shared" si="16"/>
        <v>2352</v>
      </c>
      <c r="K169" s="25">
        <f t="shared" si="16"/>
        <v>2352.1999999999998</v>
      </c>
      <c r="L169" s="25">
        <f t="shared" si="16"/>
        <v>1682</v>
      </c>
      <c r="M169" s="25">
        <f t="shared" si="16"/>
        <v>1681.54</v>
      </c>
      <c r="N169" s="25">
        <f t="shared" si="16"/>
        <v>2311</v>
      </c>
      <c r="O169" s="25">
        <f t="shared" si="16"/>
        <v>2277.9</v>
      </c>
      <c r="P169" s="25">
        <f t="shared" si="16"/>
        <v>1914</v>
      </c>
      <c r="Q169" s="25">
        <f t="shared" si="16"/>
        <v>1913.5</v>
      </c>
      <c r="R169" s="25">
        <f t="shared" si="16"/>
        <v>2590</v>
      </c>
      <c r="S169" s="25">
        <f t="shared" si="16"/>
        <v>2591.1799999999998</v>
      </c>
      <c r="T169" s="39"/>
      <c r="U169" s="26"/>
      <c r="V169" s="26"/>
    </row>
    <row r="170" spans="1:22" x14ac:dyDescent="0.25">
      <c r="A170" s="12" t="str">
        <f>[1]Sestava!$D$16</f>
        <v>Neinvestiční příspěvky zřízeným příspěvkovým organizacím</v>
      </c>
      <c r="B170" s="13">
        <v>1050</v>
      </c>
      <c r="C170" s="13">
        <v>1050</v>
      </c>
      <c r="D170" s="13">
        <v>1067</v>
      </c>
      <c r="E170" s="13">
        <v>1067</v>
      </c>
      <c r="F170" s="13">
        <v>1128</v>
      </c>
      <c r="G170" s="13">
        <v>1128</v>
      </c>
      <c r="H170" s="13">
        <v>1185</v>
      </c>
      <c r="I170" s="13">
        <v>1185</v>
      </c>
      <c r="J170" s="13">
        <v>1307</v>
      </c>
      <c r="K170" s="13">
        <v>1307</v>
      </c>
      <c r="L170" s="13">
        <v>1387</v>
      </c>
      <c r="M170" s="13">
        <v>1387</v>
      </c>
      <c r="N170" s="11">
        <v>1498</v>
      </c>
      <c r="O170" s="11">
        <v>1498</v>
      </c>
      <c r="P170" s="11">
        <v>1524</v>
      </c>
      <c r="Q170" s="11">
        <v>1524</v>
      </c>
      <c r="R170" s="11">
        <v>1602</v>
      </c>
      <c r="S170" s="13">
        <v>1602</v>
      </c>
      <c r="T170" s="38">
        <v>3111</v>
      </c>
      <c r="U170" s="7">
        <v>1425</v>
      </c>
      <c r="V170" s="7">
        <v>5331</v>
      </c>
    </row>
    <row r="171" spans="1:22" x14ac:dyDescent="0.25">
      <c r="A171" s="12" t="s">
        <v>37</v>
      </c>
      <c r="B171" s="13"/>
      <c r="C171" s="13"/>
      <c r="D171" s="13"/>
      <c r="E171" s="13"/>
      <c r="F171" s="13"/>
      <c r="G171" s="13"/>
      <c r="H171" s="13"/>
      <c r="I171" s="13"/>
      <c r="J171" s="13">
        <v>472</v>
      </c>
      <c r="K171" s="13">
        <v>472.2</v>
      </c>
      <c r="L171" s="13">
        <v>45</v>
      </c>
      <c r="M171" s="13">
        <v>44.54</v>
      </c>
      <c r="N171" s="11">
        <v>393</v>
      </c>
      <c r="O171" s="11">
        <f>332.52+60.83</f>
        <v>393.34999999999997</v>
      </c>
      <c r="P171" s="11">
        <v>40</v>
      </c>
      <c r="Q171" s="11">
        <v>39.5</v>
      </c>
      <c r="R171" s="11">
        <f>60+568</f>
        <v>628</v>
      </c>
      <c r="S171" s="13">
        <f>60.5+568.68</f>
        <v>629.17999999999995</v>
      </c>
      <c r="T171" s="38">
        <v>3111</v>
      </c>
      <c r="U171" s="7">
        <v>1425</v>
      </c>
      <c r="V171" s="7">
        <v>5336</v>
      </c>
    </row>
    <row r="172" spans="1:22" x14ac:dyDescent="0.25">
      <c r="A172" s="14" t="s">
        <v>38</v>
      </c>
      <c r="B172" s="13">
        <v>250</v>
      </c>
      <c r="C172" s="13">
        <v>250</v>
      </c>
      <c r="D172" s="13">
        <v>169</v>
      </c>
      <c r="E172" s="13">
        <v>169</v>
      </c>
      <c r="F172" s="13">
        <v>230</v>
      </c>
      <c r="G172" s="13">
        <v>230</v>
      </c>
      <c r="H172" s="13">
        <v>230</v>
      </c>
      <c r="I172" s="13">
        <v>230</v>
      </c>
      <c r="J172" s="13">
        <v>230</v>
      </c>
      <c r="K172" s="13">
        <v>230</v>
      </c>
      <c r="L172" s="13">
        <v>250</v>
      </c>
      <c r="M172" s="13">
        <v>250</v>
      </c>
      <c r="N172" s="11">
        <v>320</v>
      </c>
      <c r="O172" s="11">
        <v>320</v>
      </c>
      <c r="P172" s="11">
        <v>350</v>
      </c>
      <c r="Q172" s="11">
        <v>350</v>
      </c>
      <c r="R172" s="11">
        <v>360</v>
      </c>
      <c r="S172" s="13">
        <v>360</v>
      </c>
      <c r="T172" s="38">
        <v>3111</v>
      </c>
      <c r="U172" s="7">
        <v>3107</v>
      </c>
      <c r="V172" s="7">
        <v>5331</v>
      </c>
    </row>
    <row r="173" spans="1:22" x14ac:dyDescent="0.25">
      <c r="A173" s="33" t="s">
        <v>63</v>
      </c>
      <c r="B173" s="34">
        <f>SUM(B174:B179)</f>
        <v>0</v>
      </c>
      <c r="C173" s="34">
        <f t="shared" ref="C173:S173" si="17">SUM(C174:C179)</f>
        <v>0</v>
      </c>
      <c r="D173" s="34">
        <f t="shared" si="17"/>
        <v>0</v>
      </c>
      <c r="E173" s="34">
        <f t="shared" si="17"/>
        <v>0</v>
      </c>
      <c r="F173" s="34">
        <f t="shared" si="17"/>
        <v>180</v>
      </c>
      <c r="G173" s="34">
        <f t="shared" si="17"/>
        <v>180</v>
      </c>
      <c r="H173" s="34">
        <f t="shared" si="17"/>
        <v>50000</v>
      </c>
      <c r="I173" s="34">
        <f t="shared" si="17"/>
        <v>50000</v>
      </c>
      <c r="J173" s="34">
        <f t="shared" si="17"/>
        <v>343</v>
      </c>
      <c r="K173" s="34">
        <f t="shared" si="17"/>
        <v>343</v>
      </c>
      <c r="L173" s="34">
        <f t="shared" si="17"/>
        <v>0</v>
      </c>
      <c r="M173" s="34">
        <f t="shared" si="17"/>
        <v>0</v>
      </c>
      <c r="N173" s="34">
        <f t="shared" si="17"/>
        <v>100</v>
      </c>
      <c r="O173" s="34">
        <f t="shared" si="17"/>
        <v>66.55</v>
      </c>
      <c r="P173" s="34">
        <f t="shared" si="17"/>
        <v>0</v>
      </c>
      <c r="Q173" s="34">
        <f t="shared" si="17"/>
        <v>0</v>
      </c>
      <c r="R173" s="34">
        <f t="shared" si="17"/>
        <v>0</v>
      </c>
      <c r="S173" s="34">
        <f t="shared" si="17"/>
        <v>0</v>
      </c>
      <c r="T173" s="40"/>
      <c r="U173" s="35"/>
      <c r="V173" s="35"/>
    </row>
    <row r="174" spans="1:22" x14ac:dyDescent="0.25">
      <c r="A174" s="14" t="s">
        <v>115</v>
      </c>
      <c r="B174" s="13"/>
      <c r="C174" s="13"/>
      <c r="D174" s="13"/>
      <c r="E174" s="13"/>
      <c r="F174" s="13">
        <v>50</v>
      </c>
      <c r="G174" s="13">
        <v>50</v>
      </c>
      <c r="H174" s="13"/>
      <c r="I174" s="13"/>
      <c r="J174" s="13"/>
      <c r="K174" s="13"/>
      <c r="L174" s="13"/>
      <c r="M174" s="13"/>
      <c r="N174" s="11"/>
      <c r="O174" s="11"/>
      <c r="P174" s="11"/>
      <c r="Q174" s="11"/>
      <c r="R174" s="11"/>
      <c r="S174" s="13"/>
      <c r="T174" s="38">
        <v>3111</v>
      </c>
      <c r="U174" s="7">
        <v>3116</v>
      </c>
      <c r="V174" s="7">
        <v>5331</v>
      </c>
    </row>
    <row r="175" spans="1:22" x14ac:dyDescent="0.25">
      <c r="A175" s="14" t="s">
        <v>74</v>
      </c>
      <c r="B175" s="13"/>
      <c r="C175" s="13"/>
      <c r="D175" s="13"/>
      <c r="E175" s="13"/>
      <c r="F175" s="13">
        <v>130</v>
      </c>
      <c r="G175" s="13">
        <v>130</v>
      </c>
      <c r="H175" s="13"/>
      <c r="I175" s="13"/>
      <c r="J175" s="13"/>
      <c r="K175" s="13"/>
      <c r="L175" s="13"/>
      <c r="M175" s="13"/>
      <c r="N175" s="11"/>
      <c r="O175" s="11"/>
      <c r="P175" s="11"/>
      <c r="Q175" s="11"/>
      <c r="R175" s="11"/>
      <c r="S175" s="13"/>
      <c r="T175" s="38">
        <v>3111</v>
      </c>
      <c r="U175" s="7">
        <v>3193</v>
      </c>
      <c r="V175" s="7">
        <v>5331</v>
      </c>
    </row>
    <row r="176" spans="1:22" x14ac:dyDescent="0.25">
      <c r="A176" s="14" t="s">
        <v>54</v>
      </c>
      <c r="B176" s="13"/>
      <c r="C176" s="13"/>
      <c r="D176" s="13"/>
      <c r="E176" s="13"/>
      <c r="F176" s="13"/>
      <c r="G176" s="13"/>
      <c r="H176" s="13"/>
      <c r="I176" s="13"/>
      <c r="J176" s="13">
        <v>200</v>
      </c>
      <c r="K176" s="13">
        <v>200</v>
      </c>
      <c r="L176" s="13"/>
      <c r="M176" s="13"/>
      <c r="N176" s="11"/>
      <c r="O176" s="11"/>
      <c r="P176" s="11"/>
      <c r="Q176" s="11"/>
      <c r="R176" s="11"/>
      <c r="S176" s="13"/>
      <c r="T176" s="38">
        <v>3111</v>
      </c>
      <c r="U176" s="7">
        <v>3134</v>
      </c>
      <c r="V176" s="7">
        <v>5331</v>
      </c>
    </row>
    <row r="177" spans="1:22" x14ac:dyDescent="0.25">
      <c r="A177" s="14" t="s">
        <v>54</v>
      </c>
      <c r="B177" s="13"/>
      <c r="C177" s="13"/>
      <c r="D177" s="13"/>
      <c r="E177" s="13"/>
      <c r="F177" s="13"/>
      <c r="G177" s="13"/>
      <c r="H177" s="13">
        <v>50000</v>
      </c>
      <c r="I177" s="13">
        <v>50000</v>
      </c>
      <c r="J177" s="13"/>
      <c r="K177" s="13"/>
      <c r="L177" s="13"/>
      <c r="M177" s="13"/>
      <c r="N177" s="11"/>
      <c r="O177" s="11"/>
      <c r="P177" s="11"/>
      <c r="Q177" s="11"/>
      <c r="R177" s="11"/>
      <c r="S177" s="13"/>
      <c r="T177" s="38">
        <v>3111</v>
      </c>
      <c r="U177" s="7">
        <v>3134</v>
      </c>
      <c r="V177" s="7">
        <v>5331</v>
      </c>
    </row>
    <row r="178" spans="1:22" x14ac:dyDescent="0.25">
      <c r="A178" s="14" t="s">
        <v>146</v>
      </c>
      <c r="B178" s="13"/>
      <c r="C178" s="13"/>
      <c r="D178" s="13"/>
      <c r="E178" s="13"/>
      <c r="F178" s="13"/>
      <c r="G178" s="13"/>
      <c r="H178" s="13"/>
      <c r="I178" s="13"/>
      <c r="J178" s="13">
        <v>143</v>
      </c>
      <c r="K178" s="13">
        <v>143</v>
      </c>
      <c r="L178" s="13"/>
      <c r="M178" s="13"/>
      <c r="N178" s="11"/>
      <c r="O178" s="11"/>
      <c r="P178" s="11"/>
      <c r="Q178" s="11"/>
      <c r="R178" s="11"/>
      <c r="S178" s="13"/>
      <c r="T178" s="38">
        <v>3111</v>
      </c>
      <c r="U178" s="7">
        <v>3115</v>
      </c>
      <c r="V178" s="7">
        <v>5331</v>
      </c>
    </row>
    <row r="179" spans="1:22" x14ac:dyDescent="0.25">
      <c r="A179" s="14" t="s">
        <v>171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1">
        <v>100</v>
      </c>
      <c r="O179" s="11">
        <v>66.55</v>
      </c>
      <c r="P179" s="11"/>
      <c r="Q179" s="11"/>
      <c r="R179" s="11"/>
      <c r="S179" s="13"/>
      <c r="T179" s="38">
        <v>3111</v>
      </c>
      <c r="U179" s="7">
        <v>3216</v>
      </c>
      <c r="V179" s="7">
        <v>5166</v>
      </c>
    </row>
    <row r="180" spans="1:22" x14ac:dyDescent="0.25">
      <c r="A180" s="24" t="s">
        <v>28</v>
      </c>
      <c r="B180" s="25">
        <f>B181+B182+B183+B184</f>
        <v>3037</v>
      </c>
      <c r="C180" s="25">
        <f t="shared" ref="C180:S180" si="18">C181+C182+C183+C184</f>
        <v>3037</v>
      </c>
      <c r="D180" s="25">
        <f t="shared" si="18"/>
        <v>2924</v>
      </c>
      <c r="E180" s="25">
        <f t="shared" si="18"/>
        <v>2924</v>
      </c>
      <c r="F180" s="25">
        <f t="shared" si="18"/>
        <v>2439</v>
      </c>
      <c r="G180" s="25">
        <f t="shared" si="18"/>
        <v>2439</v>
      </c>
      <c r="H180" s="25">
        <f t="shared" si="18"/>
        <v>2219</v>
      </c>
      <c r="I180" s="25">
        <f t="shared" si="18"/>
        <v>2218.15</v>
      </c>
      <c r="J180" s="25">
        <f t="shared" si="18"/>
        <v>2098</v>
      </c>
      <c r="K180" s="25">
        <f t="shared" si="18"/>
        <v>2098</v>
      </c>
      <c r="L180" s="25">
        <f t="shared" si="18"/>
        <v>2620</v>
      </c>
      <c r="M180" s="25">
        <f t="shared" si="18"/>
        <v>2644.61</v>
      </c>
      <c r="N180" s="25">
        <f t="shared" si="18"/>
        <v>1982</v>
      </c>
      <c r="O180" s="25">
        <f t="shared" si="18"/>
        <v>1982</v>
      </c>
      <c r="P180" s="25">
        <f t="shared" si="18"/>
        <v>2591</v>
      </c>
      <c r="Q180" s="25">
        <f t="shared" si="18"/>
        <v>2591.75</v>
      </c>
      <c r="R180" s="25">
        <f t="shared" si="18"/>
        <v>3464</v>
      </c>
      <c r="S180" s="25">
        <f t="shared" si="18"/>
        <v>3464.53</v>
      </c>
      <c r="T180" s="39"/>
      <c r="U180" s="26"/>
      <c r="V180" s="26"/>
    </row>
    <row r="181" spans="1:22" x14ac:dyDescent="0.25">
      <c r="A181" s="12" t="str">
        <f>[1]Sestava!$D$16</f>
        <v>Neinvestiční příspěvky zřízeným příspěvkovým organizacím</v>
      </c>
      <c r="B181" s="13">
        <v>2482</v>
      </c>
      <c r="C181" s="13">
        <v>2482</v>
      </c>
      <c r="D181" s="13">
        <v>2254</v>
      </c>
      <c r="E181" s="13">
        <v>2254</v>
      </c>
      <c r="F181" s="13">
        <v>1724</v>
      </c>
      <c r="G181" s="13">
        <v>1724</v>
      </c>
      <c r="H181" s="13">
        <v>1730</v>
      </c>
      <c r="I181" s="13">
        <v>1730</v>
      </c>
      <c r="J181" s="13">
        <v>1655</v>
      </c>
      <c r="K181" s="13">
        <v>1655</v>
      </c>
      <c r="L181" s="13">
        <v>1478</v>
      </c>
      <c r="M181" s="13">
        <v>1478</v>
      </c>
      <c r="N181" s="11">
        <v>1682</v>
      </c>
      <c r="O181" s="11">
        <v>1682</v>
      </c>
      <c r="P181" s="11">
        <v>1692</v>
      </c>
      <c r="Q181" s="11">
        <v>1692</v>
      </c>
      <c r="R181" s="11">
        <v>2594</v>
      </c>
      <c r="S181" s="13">
        <v>2594</v>
      </c>
      <c r="T181" s="38">
        <v>3111</v>
      </c>
      <c r="U181" s="7">
        <v>1426</v>
      </c>
      <c r="V181" s="7">
        <v>5331</v>
      </c>
    </row>
    <row r="182" spans="1:22" x14ac:dyDescent="0.25">
      <c r="A182" s="12" t="s">
        <v>37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1"/>
      <c r="O182" s="11"/>
      <c r="P182" s="11">
        <f>33+531</f>
        <v>564</v>
      </c>
      <c r="Q182" s="11">
        <f>33.26+531.49</f>
        <v>564.75</v>
      </c>
      <c r="R182" s="11">
        <v>10</v>
      </c>
      <c r="S182" s="13">
        <v>10.53</v>
      </c>
      <c r="T182" s="38">
        <v>3111</v>
      </c>
      <c r="U182" s="7">
        <v>1426</v>
      </c>
      <c r="V182" s="7">
        <v>5336</v>
      </c>
    </row>
    <row r="183" spans="1:22" x14ac:dyDescent="0.25">
      <c r="A183" s="12" t="s">
        <v>38</v>
      </c>
      <c r="B183" s="13">
        <v>325</v>
      </c>
      <c r="C183" s="13">
        <v>325</v>
      </c>
      <c r="D183" s="13">
        <v>330</v>
      </c>
      <c r="E183" s="13">
        <v>330</v>
      </c>
      <c r="F183" s="13">
        <v>230</v>
      </c>
      <c r="G183" s="13">
        <v>230</v>
      </c>
      <c r="H183" s="13">
        <v>265</v>
      </c>
      <c r="I183" s="13">
        <v>265</v>
      </c>
      <c r="J183" s="13">
        <v>300</v>
      </c>
      <c r="K183" s="13">
        <v>300</v>
      </c>
      <c r="L183" s="13">
        <v>200</v>
      </c>
      <c r="M183" s="13">
        <v>200</v>
      </c>
      <c r="N183" s="11">
        <v>300</v>
      </c>
      <c r="O183" s="11">
        <v>300</v>
      </c>
      <c r="P183" s="11">
        <v>335</v>
      </c>
      <c r="Q183" s="11">
        <v>335</v>
      </c>
      <c r="R183" s="11">
        <v>480</v>
      </c>
      <c r="S183" s="13">
        <v>480</v>
      </c>
      <c r="T183" s="38">
        <v>3111</v>
      </c>
      <c r="U183" s="7">
        <v>3108</v>
      </c>
      <c r="V183" s="7">
        <v>5331</v>
      </c>
    </row>
    <row r="184" spans="1:22" x14ac:dyDescent="0.25">
      <c r="A184" s="33" t="s">
        <v>63</v>
      </c>
      <c r="B184" s="34">
        <f>SUM(B185:B194)</f>
        <v>230</v>
      </c>
      <c r="C184" s="34">
        <f t="shared" ref="C184:S184" si="19">SUM(C185:C194)</f>
        <v>230</v>
      </c>
      <c r="D184" s="34">
        <f t="shared" si="19"/>
        <v>340</v>
      </c>
      <c r="E184" s="34">
        <f t="shared" si="19"/>
        <v>340</v>
      </c>
      <c r="F184" s="34">
        <f t="shared" si="19"/>
        <v>485</v>
      </c>
      <c r="G184" s="34">
        <f t="shared" si="19"/>
        <v>485</v>
      </c>
      <c r="H184" s="34">
        <f t="shared" si="19"/>
        <v>224</v>
      </c>
      <c r="I184" s="34">
        <f t="shared" si="19"/>
        <v>223.15</v>
      </c>
      <c r="J184" s="34">
        <f t="shared" si="19"/>
        <v>143</v>
      </c>
      <c r="K184" s="34">
        <f t="shared" si="19"/>
        <v>143</v>
      </c>
      <c r="L184" s="34">
        <f t="shared" si="19"/>
        <v>942</v>
      </c>
      <c r="M184" s="34">
        <f t="shared" si="19"/>
        <v>966.61</v>
      </c>
      <c r="N184" s="34">
        <f t="shared" si="19"/>
        <v>0</v>
      </c>
      <c r="O184" s="34">
        <f t="shared" si="19"/>
        <v>0</v>
      </c>
      <c r="P184" s="34">
        <f t="shared" si="19"/>
        <v>0</v>
      </c>
      <c r="Q184" s="34">
        <f t="shared" si="19"/>
        <v>0</v>
      </c>
      <c r="R184" s="34">
        <f t="shared" si="19"/>
        <v>380</v>
      </c>
      <c r="S184" s="34">
        <f t="shared" si="19"/>
        <v>380</v>
      </c>
      <c r="T184" s="40"/>
      <c r="U184" s="35"/>
      <c r="V184" s="35"/>
    </row>
    <row r="185" spans="1:22" x14ac:dyDescent="0.25">
      <c r="A185" s="12" t="s">
        <v>104</v>
      </c>
      <c r="B185" s="13">
        <v>150</v>
      </c>
      <c r="C185" s="13">
        <v>150</v>
      </c>
      <c r="D185" s="13">
        <v>340</v>
      </c>
      <c r="E185" s="13">
        <v>340</v>
      </c>
      <c r="F185" s="13"/>
      <c r="G185" s="13"/>
      <c r="H185" s="13"/>
      <c r="I185" s="13"/>
      <c r="J185" s="13"/>
      <c r="K185" s="13"/>
      <c r="L185" s="13"/>
      <c r="M185" s="13"/>
      <c r="N185" s="11"/>
      <c r="O185" s="11"/>
      <c r="P185" s="11"/>
      <c r="Q185" s="11"/>
      <c r="R185" s="11"/>
      <c r="S185" s="13"/>
      <c r="T185" s="38">
        <v>3111</v>
      </c>
      <c r="U185" s="7">
        <v>3226</v>
      </c>
      <c r="V185" s="7">
        <v>5331</v>
      </c>
    </row>
    <row r="186" spans="1:22" x14ac:dyDescent="0.25">
      <c r="A186" s="12" t="s">
        <v>87</v>
      </c>
      <c r="B186" s="13">
        <v>80</v>
      </c>
      <c r="C186" s="13">
        <v>80</v>
      </c>
      <c r="D186" s="13">
        <v>0</v>
      </c>
      <c r="E186" s="13">
        <v>0</v>
      </c>
      <c r="F186" s="13"/>
      <c r="G186" s="13"/>
      <c r="H186" s="13"/>
      <c r="I186" s="13"/>
      <c r="J186" s="13"/>
      <c r="K186" s="13"/>
      <c r="L186" s="13"/>
      <c r="M186" s="13"/>
      <c r="N186" s="11"/>
      <c r="O186" s="11"/>
      <c r="P186" s="11"/>
      <c r="Q186" s="11"/>
      <c r="R186" s="11"/>
      <c r="S186" s="13"/>
      <c r="T186" s="38">
        <v>3111</v>
      </c>
      <c r="U186" s="7">
        <v>3227</v>
      </c>
      <c r="V186" s="7">
        <v>5331</v>
      </c>
    </row>
    <row r="187" spans="1:22" x14ac:dyDescent="0.25">
      <c r="A187" s="12" t="s">
        <v>75</v>
      </c>
      <c r="B187" s="13"/>
      <c r="C187" s="13"/>
      <c r="D187" s="13">
        <v>0</v>
      </c>
      <c r="E187" s="13">
        <v>0</v>
      </c>
      <c r="F187" s="13">
        <v>150</v>
      </c>
      <c r="G187" s="13">
        <v>150</v>
      </c>
      <c r="H187" s="13"/>
      <c r="I187" s="13"/>
      <c r="J187" s="13"/>
      <c r="K187" s="13"/>
      <c r="L187" s="13"/>
      <c r="M187" s="13"/>
      <c r="N187" s="11"/>
      <c r="O187" s="11"/>
      <c r="P187" s="11"/>
      <c r="Q187" s="11"/>
      <c r="R187" s="11"/>
      <c r="S187" s="13"/>
      <c r="T187" s="38">
        <v>3111</v>
      </c>
      <c r="U187" s="7">
        <v>3169</v>
      </c>
      <c r="V187" s="7">
        <v>5331</v>
      </c>
    </row>
    <row r="188" spans="1:22" x14ac:dyDescent="0.25">
      <c r="A188" s="12" t="s">
        <v>76</v>
      </c>
      <c r="B188" s="13"/>
      <c r="C188" s="13"/>
      <c r="D188" s="13">
        <v>0</v>
      </c>
      <c r="E188" s="13">
        <v>0</v>
      </c>
      <c r="F188" s="13">
        <v>250</v>
      </c>
      <c r="G188" s="13">
        <v>250</v>
      </c>
      <c r="H188" s="13">
        <v>90</v>
      </c>
      <c r="I188" s="13">
        <v>90</v>
      </c>
      <c r="J188" s="13"/>
      <c r="K188" s="13"/>
      <c r="L188" s="13"/>
      <c r="M188" s="13"/>
      <c r="N188" s="11"/>
      <c r="O188" s="11"/>
      <c r="P188" s="11"/>
      <c r="Q188" s="11"/>
      <c r="R188" s="11"/>
      <c r="S188" s="13"/>
      <c r="T188" s="38">
        <v>3111</v>
      </c>
      <c r="U188" s="7">
        <v>3194</v>
      </c>
      <c r="V188" s="7">
        <v>5331</v>
      </c>
    </row>
    <row r="189" spans="1:22" x14ac:dyDescent="0.25">
      <c r="A189" s="12" t="s">
        <v>77</v>
      </c>
      <c r="B189" s="13"/>
      <c r="C189" s="13"/>
      <c r="D189" s="13">
        <v>0</v>
      </c>
      <c r="E189" s="13">
        <v>0</v>
      </c>
      <c r="F189" s="13">
        <v>85</v>
      </c>
      <c r="G189" s="13">
        <v>85</v>
      </c>
      <c r="H189" s="13"/>
      <c r="I189" s="13"/>
      <c r="J189" s="13"/>
      <c r="K189" s="13"/>
      <c r="L189" s="13"/>
      <c r="M189" s="13"/>
      <c r="N189" s="11"/>
      <c r="O189" s="11"/>
      <c r="P189" s="11"/>
      <c r="Q189" s="11"/>
      <c r="R189" s="11"/>
      <c r="S189" s="13"/>
      <c r="T189" s="38">
        <v>3111</v>
      </c>
      <c r="U189" s="7">
        <v>3195</v>
      </c>
      <c r="V189" s="7">
        <v>5331</v>
      </c>
    </row>
    <row r="190" spans="1:22" x14ac:dyDescent="0.25">
      <c r="A190" s="12" t="s">
        <v>132</v>
      </c>
      <c r="B190" s="13"/>
      <c r="C190" s="13"/>
      <c r="D190" s="13"/>
      <c r="E190" s="13"/>
      <c r="F190" s="13"/>
      <c r="G190" s="13"/>
      <c r="H190" s="13">
        <v>134</v>
      </c>
      <c r="I190" s="13">
        <v>133.15</v>
      </c>
      <c r="J190" s="13"/>
      <c r="K190" s="13"/>
      <c r="L190" s="13"/>
      <c r="M190" s="13"/>
      <c r="N190" s="11"/>
      <c r="O190" s="11"/>
      <c r="P190" s="11"/>
      <c r="Q190" s="11"/>
      <c r="R190" s="11"/>
      <c r="S190" s="13"/>
      <c r="T190" s="38">
        <v>3111</v>
      </c>
      <c r="U190" s="7">
        <v>3195</v>
      </c>
      <c r="V190" s="7">
        <v>5331</v>
      </c>
    </row>
    <row r="191" spans="1:22" x14ac:dyDescent="0.25">
      <c r="A191" s="12" t="s">
        <v>49</v>
      </c>
      <c r="B191" s="13"/>
      <c r="C191" s="13"/>
      <c r="D191" s="13"/>
      <c r="E191" s="13"/>
      <c r="F191" s="13"/>
      <c r="G191" s="13"/>
      <c r="H191" s="13"/>
      <c r="I191" s="13"/>
      <c r="J191" s="13">
        <v>143</v>
      </c>
      <c r="K191" s="13">
        <v>143</v>
      </c>
      <c r="L191" s="13"/>
      <c r="M191" s="13"/>
      <c r="N191" s="11"/>
      <c r="O191" s="11"/>
      <c r="P191" s="11"/>
      <c r="Q191" s="11"/>
      <c r="R191" s="11"/>
      <c r="S191" s="13"/>
      <c r="T191" s="38">
        <v>3111</v>
      </c>
      <c r="U191" s="7">
        <v>3115</v>
      </c>
      <c r="V191" s="7">
        <v>5331</v>
      </c>
    </row>
    <row r="192" spans="1:22" x14ac:dyDescent="0.25">
      <c r="A192" s="12" t="s">
        <v>154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>
        <v>892</v>
      </c>
      <c r="M192" s="13">
        <v>940.21</v>
      </c>
      <c r="N192" s="11"/>
      <c r="O192" s="11"/>
      <c r="P192" s="11"/>
      <c r="Q192" s="11"/>
      <c r="R192" s="11"/>
      <c r="S192" s="13"/>
      <c r="T192" s="38">
        <v>3111</v>
      </c>
      <c r="U192" s="7">
        <v>6712</v>
      </c>
      <c r="V192" s="7" t="s">
        <v>209</v>
      </c>
    </row>
    <row r="193" spans="1:22" x14ac:dyDescent="0.25">
      <c r="A193" s="12" t="s">
        <v>158</v>
      </c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>
        <v>50</v>
      </c>
      <c r="M193" s="13">
        <v>26.4</v>
      </c>
      <c r="N193" s="11"/>
      <c r="O193" s="11"/>
      <c r="P193" s="11"/>
      <c r="Q193" s="11"/>
      <c r="R193" s="11"/>
      <c r="S193" s="13"/>
      <c r="T193" s="38">
        <v>3111</v>
      </c>
      <c r="U193" s="7">
        <v>3261</v>
      </c>
      <c r="V193" s="7">
        <v>5331</v>
      </c>
    </row>
    <row r="194" spans="1:22" x14ac:dyDescent="0.25">
      <c r="A194" s="12" t="s">
        <v>197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1"/>
      <c r="O194" s="11"/>
      <c r="P194" s="11"/>
      <c r="Q194" s="11"/>
      <c r="R194" s="11">
        <v>380</v>
      </c>
      <c r="S194" s="13">
        <v>380</v>
      </c>
      <c r="T194" s="38">
        <v>3111</v>
      </c>
      <c r="U194" s="7">
        <v>3134</v>
      </c>
      <c r="V194" s="7">
        <v>5331</v>
      </c>
    </row>
    <row r="195" spans="1:22" x14ac:dyDescent="0.25">
      <c r="A195" s="24" t="s">
        <v>29</v>
      </c>
      <c r="B195" s="25">
        <f>B196+B197+B198</f>
        <v>1000</v>
      </c>
      <c r="C195" s="25">
        <f t="shared" ref="C195:S195" si="20">C196+C197+C198</f>
        <v>1000</v>
      </c>
      <c r="D195" s="25">
        <f t="shared" si="20"/>
        <v>1165</v>
      </c>
      <c r="E195" s="25">
        <f t="shared" si="20"/>
        <v>1165</v>
      </c>
      <c r="F195" s="25">
        <f t="shared" si="20"/>
        <v>1121</v>
      </c>
      <c r="G195" s="25">
        <f t="shared" si="20"/>
        <v>1120.24</v>
      </c>
      <c r="H195" s="25">
        <f t="shared" si="20"/>
        <v>1192</v>
      </c>
      <c r="I195" s="25">
        <f t="shared" si="20"/>
        <v>1192</v>
      </c>
      <c r="J195" s="25">
        <f t="shared" si="20"/>
        <v>1194</v>
      </c>
      <c r="K195" s="25">
        <f t="shared" si="20"/>
        <v>1194</v>
      </c>
      <c r="L195" s="25">
        <f t="shared" si="20"/>
        <v>1176</v>
      </c>
      <c r="M195" s="25">
        <f t="shared" si="20"/>
        <v>1176</v>
      </c>
      <c r="N195" s="25">
        <f t="shared" si="20"/>
        <v>1042</v>
      </c>
      <c r="O195" s="25">
        <f t="shared" si="20"/>
        <v>1042</v>
      </c>
      <c r="P195" s="25">
        <f t="shared" si="20"/>
        <v>0</v>
      </c>
      <c r="Q195" s="25">
        <f t="shared" si="20"/>
        <v>0</v>
      </c>
      <c r="R195" s="25">
        <f t="shared" si="20"/>
        <v>0</v>
      </c>
      <c r="S195" s="25">
        <f t="shared" si="20"/>
        <v>0</v>
      </c>
      <c r="T195" s="39"/>
      <c r="U195" s="26"/>
      <c r="V195" s="26"/>
    </row>
    <row r="196" spans="1:22" x14ac:dyDescent="0.25">
      <c r="A196" s="12" t="str">
        <f>[1]Sestava!$D$16</f>
        <v>Neinvestiční příspěvky zřízeným příspěvkovým organizacím</v>
      </c>
      <c r="B196" s="13">
        <v>710</v>
      </c>
      <c r="C196" s="13">
        <v>710</v>
      </c>
      <c r="D196" s="13">
        <v>710</v>
      </c>
      <c r="E196" s="13">
        <v>710</v>
      </c>
      <c r="F196" s="13">
        <v>760</v>
      </c>
      <c r="G196" s="13">
        <v>760</v>
      </c>
      <c r="H196" s="13">
        <v>787</v>
      </c>
      <c r="I196" s="13">
        <v>787</v>
      </c>
      <c r="J196" s="13">
        <v>894</v>
      </c>
      <c r="K196" s="13">
        <v>894</v>
      </c>
      <c r="L196" s="13">
        <v>926</v>
      </c>
      <c r="M196" s="13">
        <v>926</v>
      </c>
      <c r="N196" s="11">
        <v>842</v>
      </c>
      <c r="O196" s="11">
        <v>842</v>
      </c>
      <c r="P196" s="11"/>
      <c r="Q196" s="11"/>
      <c r="R196" s="11"/>
      <c r="S196" s="13"/>
      <c r="T196" s="38">
        <v>3111</v>
      </c>
      <c r="U196" s="7">
        <v>1427</v>
      </c>
      <c r="V196" s="7">
        <v>5331</v>
      </c>
    </row>
    <row r="197" spans="1:22" x14ac:dyDescent="0.25">
      <c r="A197" s="12" t="s">
        <v>38</v>
      </c>
      <c r="B197" s="13">
        <v>230</v>
      </c>
      <c r="C197" s="13">
        <v>230</v>
      </c>
      <c r="D197" s="13">
        <v>255</v>
      </c>
      <c r="E197" s="13">
        <v>255</v>
      </c>
      <c r="F197" s="13">
        <v>255</v>
      </c>
      <c r="G197" s="13">
        <v>255</v>
      </c>
      <c r="H197" s="13">
        <v>255</v>
      </c>
      <c r="I197" s="13">
        <v>255</v>
      </c>
      <c r="J197" s="13">
        <v>200</v>
      </c>
      <c r="K197" s="13">
        <v>200</v>
      </c>
      <c r="L197" s="13">
        <v>250</v>
      </c>
      <c r="M197" s="13">
        <v>250</v>
      </c>
      <c r="N197" s="11">
        <v>200</v>
      </c>
      <c r="O197" s="11">
        <v>200</v>
      </c>
      <c r="P197" s="11"/>
      <c r="Q197" s="11"/>
      <c r="R197" s="11"/>
      <c r="S197" s="13"/>
      <c r="T197" s="38">
        <v>3111</v>
      </c>
      <c r="U197" s="7">
        <v>3109</v>
      </c>
      <c r="V197" s="7">
        <v>5331</v>
      </c>
    </row>
    <row r="198" spans="1:22" x14ac:dyDescent="0.25">
      <c r="A198" s="33" t="s">
        <v>63</v>
      </c>
      <c r="B198" s="34">
        <f>SUM(B199:B204)</f>
        <v>60</v>
      </c>
      <c r="C198" s="34">
        <f t="shared" ref="C198:S198" si="21">SUM(C199:C204)</f>
        <v>60</v>
      </c>
      <c r="D198" s="34">
        <f t="shared" si="21"/>
        <v>200</v>
      </c>
      <c r="E198" s="34">
        <f t="shared" si="21"/>
        <v>200</v>
      </c>
      <c r="F198" s="34">
        <f t="shared" si="21"/>
        <v>106</v>
      </c>
      <c r="G198" s="34">
        <f t="shared" si="21"/>
        <v>105.24000000000001</v>
      </c>
      <c r="H198" s="34">
        <f t="shared" si="21"/>
        <v>150</v>
      </c>
      <c r="I198" s="34">
        <f t="shared" si="21"/>
        <v>150</v>
      </c>
      <c r="J198" s="34">
        <f t="shared" si="21"/>
        <v>100</v>
      </c>
      <c r="K198" s="34">
        <f t="shared" si="21"/>
        <v>100</v>
      </c>
      <c r="L198" s="34">
        <f t="shared" si="21"/>
        <v>0</v>
      </c>
      <c r="M198" s="34">
        <f t="shared" si="21"/>
        <v>0</v>
      </c>
      <c r="N198" s="34">
        <f t="shared" si="21"/>
        <v>0</v>
      </c>
      <c r="O198" s="34">
        <f t="shared" si="21"/>
        <v>0</v>
      </c>
      <c r="P198" s="34">
        <f t="shared" si="21"/>
        <v>0</v>
      </c>
      <c r="Q198" s="34">
        <f t="shared" si="21"/>
        <v>0</v>
      </c>
      <c r="R198" s="34">
        <f t="shared" si="21"/>
        <v>0</v>
      </c>
      <c r="S198" s="34">
        <f t="shared" si="21"/>
        <v>0</v>
      </c>
      <c r="T198" s="40"/>
      <c r="U198" s="35"/>
      <c r="V198" s="35"/>
    </row>
    <row r="199" spans="1:22" x14ac:dyDescent="0.25">
      <c r="A199" s="12" t="s">
        <v>88</v>
      </c>
      <c r="B199" s="13">
        <v>60</v>
      </c>
      <c r="C199" s="13">
        <v>60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1"/>
      <c r="O199" s="11"/>
      <c r="P199" s="11"/>
      <c r="Q199" s="11"/>
      <c r="R199" s="11"/>
      <c r="S199" s="13"/>
      <c r="T199" s="38">
        <v>3111</v>
      </c>
      <c r="U199" s="7">
        <v>3228</v>
      </c>
      <c r="V199" s="7">
        <v>5331</v>
      </c>
    </row>
    <row r="200" spans="1:22" x14ac:dyDescent="0.25">
      <c r="A200" s="12" t="s">
        <v>105</v>
      </c>
      <c r="B200" s="13"/>
      <c r="C200" s="13"/>
      <c r="D200" s="13">
        <v>200</v>
      </c>
      <c r="E200" s="13">
        <v>200</v>
      </c>
      <c r="F200" s="13"/>
      <c r="G200" s="13"/>
      <c r="H200" s="13"/>
      <c r="I200" s="13"/>
      <c r="J200" s="13"/>
      <c r="K200" s="13"/>
      <c r="L200" s="13"/>
      <c r="M200" s="13"/>
      <c r="N200" s="11"/>
      <c r="O200" s="11"/>
      <c r="P200" s="11"/>
      <c r="Q200" s="11"/>
      <c r="R200" s="11"/>
      <c r="S200" s="13"/>
      <c r="T200" s="38">
        <v>3111</v>
      </c>
      <c r="U200" s="7">
        <v>3144</v>
      </c>
      <c r="V200" s="7">
        <v>5331</v>
      </c>
    </row>
    <row r="201" spans="1:22" x14ac:dyDescent="0.25">
      <c r="A201" s="12" t="s">
        <v>116</v>
      </c>
      <c r="B201" s="13"/>
      <c r="C201" s="13"/>
      <c r="D201" s="13"/>
      <c r="E201" s="13"/>
      <c r="F201" s="13">
        <v>39</v>
      </c>
      <c r="G201" s="13">
        <v>38.35</v>
      </c>
      <c r="H201" s="13"/>
      <c r="I201" s="13"/>
      <c r="J201" s="13"/>
      <c r="K201" s="13"/>
      <c r="L201" s="13"/>
      <c r="M201" s="13"/>
      <c r="N201" s="11"/>
      <c r="O201" s="11"/>
      <c r="P201" s="11"/>
      <c r="Q201" s="11"/>
      <c r="R201" s="11"/>
      <c r="S201" s="13"/>
      <c r="T201" s="38">
        <v>3111</v>
      </c>
      <c r="U201" s="7">
        <v>3144</v>
      </c>
      <c r="V201" s="7">
        <v>5331</v>
      </c>
    </row>
    <row r="202" spans="1:22" x14ac:dyDescent="0.25">
      <c r="A202" s="12" t="s">
        <v>78</v>
      </c>
      <c r="B202" s="13"/>
      <c r="C202" s="13"/>
      <c r="D202" s="13"/>
      <c r="E202" s="13"/>
      <c r="F202" s="13">
        <v>67</v>
      </c>
      <c r="G202" s="13">
        <v>66.89</v>
      </c>
      <c r="H202" s="13"/>
      <c r="I202" s="13"/>
      <c r="J202" s="13"/>
      <c r="K202" s="13"/>
      <c r="L202" s="13"/>
      <c r="M202" s="13"/>
      <c r="N202" s="11"/>
      <c r="O202" s="11"/>
      <c r="P202" s="11"/>
      <c r="Q202" s="11"/>
      <c r="R202" s="11"/>
      <c r="S202" s="13"/>
      <c r="T202" s="38">
        <v>3111</v>
      </c>
      <c r="U202" s="7">
        <v>3197</v>
      </c>
      <c r="V202" s="7">
        <v>5331</v>
      </c>
    </row>
    <row r="203" spans="1:22" x14ac:dyDescent="0.25">
      <c r="A203" s="29" t="s">
        <v>133</v>
      </c>
      <c r="B203" s="30"/>
      <c r="C203" s="30"/>
      <c r="D203" s="30"/>
      <c r="E203" s="30"/>
      <c r="F203" s="30"/>
      <c r="G203" s="30"/>
      <c r="H203" s="30">
        <v>150</v>
      </c>
      <c r="I203" s="30">
        <v>150</v>
      </c>
      <c r="J203" s="30"/>
      <c r="K203" s="30"/>
      <c r="L203" s="30"/>
      <c r="M203" s="30"/>
      <c r="N203" s="31"/>
      <c r="O203" s="31"/>
      <c r="P203" s="31"/>
      <c r="Q203" s="31"/>
      <c r="R203" s="31"/>
      <c r="S203" s="13"/>
      <c r="T203" s="41">
        <v>3111</v>
      </c>
      <c r="U203" s="32">
        <v>3197</v>
      </c>
      <c r="V203" s="32">
        <v>5331</v>
      </c>
    </row>
    <row r="204" spans="1:22" x14ac:dyDescent="0.25">
      <c r="A204" s="29" t="s">
        <v>54</v>
      </c>
      <c r="B204" s="30"/>
      <c r="C204" s="30"/>
      <c r="D204" s="30"/>
      <c r="E204" s="30"/>
      <c r="F204" s="30"/>
      <c r="G204" s="30"/>
      <c r="H204" s="30"/>
      <c r="I204" s="30"/>
      <c r="J204" s="30">
        <v>100</v>
      </c>
      <c r="K204" s="30">
        <v>100</v>
      </c>
      <c r="L204" s="30"/>
      <c r="M204" s="30"/>
      <c r="N204" s="31"/>
      <c r="O204" s="31"/>
      <c r="P204" s="31"/>
      <c r="Q204" s="31"/>
      <c r="R204" s="31"/>
      <c r="S204" s="30"/>
      <c r="T204" s="41">
        <v>3111</v>
      </c>
      <c r="U204" s="32">
        <v>3143</v>
      </c>
      <c r="V204" s="32">
        <v>5331</v>
      </c>
    </row>
    <row r="205" spans="1:22" x14ac:dyDescent="0.25">
      <c r="A205" s="24" t="s">
        <v>24</v>
      </c>
      <c r="B205" s="25">
        <f>B206</f>
        <v>220</v>
      </c>
      <c r="C205" s="25">
        <f t="shared" ref="C205:S205" si="22">C206</f>
        <v>221.62</v>
      </c>
      <c r="D205" s="25">
        <f t="shared" si="22"/>
        <v>220</v>
      </c>
      <c r="E205" s="25">
        <f t="shared" si="22"/>
        <v>228.89</v>
      </c>
      <c r="F205" s="25">
        <f t="shared" si="22"/>
        <v>220</v>
      </c>
      <c r="G205" s="25">
        <f t="shared" si="22"/>
        <v>254.74</v>
      </c>
      <c r="H205" s="25">
        <f t="shared" si="22"/>
        <v>220</v>
      </c>
      <c r="I205" s="25">
        <f t="shared" si="22"/>
        <v>249.01</v>
      </c>
      <c r="J205" s="25">
        <f t="shared" si="22"/>
        <v>220</v>
      </c>
      <c r="K205" s="25">
        <f t="shared" si="22"/>
        <v>249.84</v>
      </c>
      <c r="L205" s="25">
        <f t="shared" si="22"/>
        <v>250</v>
      </c>
      <c r="M205" s="25">
        <f t="shared" si="22"/>
        <v>225.19</v>
      </c>
      <c r="N205" s="25">
        <f t="shared" si="22"/>
        <v>210</v>
      </c>
      <c r="O205" s="25">
        <f t="shared" si="22"/>
        <v>98.14</v>
      </c>
      <c r="P205" s="25">
        <f t="shared" si="22"/>
        <v>250</v>
      </c>
      <c r="Q205" s="25">
        <f t="shared" si="22"/>
        <v>187.79</v>
      </c>
      <c r="R205" s="25">
        <f t="shared" si="22"/>
        <v>250</v>
      </c>
      <c r="S205" s="25">
        <f t="shared" si="22"/>
        <v>234.89</v>
      </c>
      <c r="T205" s="42"/>
      <c r="U205" s="28"/>
      <c r="V205" s="28"/>
    </row>
    <row r="206" spans="1:22" x14ac:dyDescent="0.25">
      <c r="A206" s="8" t="s">
        <v>90</v>
      </c>
      <c r="B206" s="9">
        <v>220</v>
      </c>
      <c r="C206" s="9">
        <v>221.62</v>
      </c>
      <c r="D206" s="9">
        <v>220</v>
      </c>
      <c r="E206" s="9">
        <v>228.89</v>
      </c>
      <c r="F206" s="9">
        <v>220</v>
      </c>
      <c r="G206" s="9">
        <v>254.74</v>
      </c>
      <c r="H206" s="9">
        <v>220</v>
      </c>
      <c r="I206" s="9">
        <v>249.01</v>
      </c>
      <c r="J206" s="9">
        <v>220</v>
      </c>
      <c r="K206" s="9">
        <v>249.84</v>
      </c>
      <c r="L206" s="9">
        <v>250</v>
      </c>
      <c r="M206" s="9">
        <v>225.19</v>
      </c>
      <c r="N206" s="10">
        <v>210</v>
      </c>
      <c r="O206" s="10">
        <v>98.14</v>
      </c>
      <c r="P206" s="10">
        <v>250</v>
      </c>
      <c r="Q206" s="10">
        <v>187.79</v>
      </c>
      <c r="R206" s="10">
        <v>250</v>
      </c>
      <c r="S206" s="9">
        <v>234.89</v>
      </c>
      <c r="T206" s="38">
        <v>3141</v>
      </c>
      <c r="U206" s="7">
        <v>1412</v>
      </c>
      <c r="V206" s="7">
        <v>5131</v>
      </c>
    </row>
    <row r="207" spans="1:22" x14ac:dyDescent="0.25">
      <c r="A207" s="24" t="s">
        <v>30</v>
      </c>
      <c r="B207" s="25">
        <f>B208</f>
        <v>15</v>
      </c>
      <c r="C207" s="25">
        <f t="shared" ref="C207:S207" si="23">C208</f>
        <v>11.5</v>
      </c>
      <c r="D207" s="25">
        <f t="shared" si="23"/>
        <v>9</v>
      </c>
      <c r="E207" s="25">
        <f t="shared" si="23"/>
        <v>4</v>
      </c>
      <c r="F207" s="25">
        <f t="shared" si="23"/>
        <v>15</v>
      </c>
      <c r="G207" s="25">
        <f t="shared" si="23"/>
        <v>7.38</v>
      </c>
      <c r="H207" s="25">
        <f t="shared" si="23"/>
        <v>15</v>
      </c>
      <c r="I207" s="25">
        <f t="shared" si="23"/>
        <v>12.54</v>
      </c>
      <c r="J207" s="25">
        <f t="shared" si="23"/>
        <v>55</v>
      </c>
      <c r="K207" s="25">
        <f t="shared" si="23"/>
        <v>55</v>
      </c>
      <c r="L207" s="25">
        <f t="shared" si="23"/>
        <v>80</v>
      </c>
      <c r="M207" s="25">
        <f t="shared" si="23"/>
        <v>76.16</v>
      </c>
      <c r="N207" s="25">
        <f t="shared" si="23"/>
        <v>46</v>
      </c>
      <c r="O207" s="25">
        <f t="shared" si="23"/>
        <v>27.07</v>
      </c>
      <c r="P207" s="25">
        <f t="shared" si="23"/>
        <v>80</v>
      </c>
      <c r="Q207" s="25">
        <f t="shared" si="23"/>
        <v>43.42</v>
      </c>
      <c r="R207" s="25">
        <f t="shared" si="23"/>
        <v>155</v>
      </c>
      <c r="S207" s="25">
        <f t="shared" si="23"/>
        <v>150.81</v>
      </c>
      <c r="T207" s="39"/>
      <c r="U207" s="26"/>
      <c r="V207" s="26"/>
    </row>
    <row r="208" spans="1:22" x14ac:dyDescent="0.25">
      <c r="A208" s="12" t="s">
        <v>30</v>
      </c>
      <c r="B208" s="13">
        <v>15</v>
      </c>
      <c r="C208" s="13">
        <v>11.5</v>
      </c>
      <c r="D208" s="13">
        <v>9</v>
      </c>
      <c r="E208" s="13">
        <v>4</v>
      </c>
      <c r="F208" s="13">
        <v>15</v>
      </c>
      <c r="G208" s="13">
        <v>7.38</v>
      </c>
      <c r="H208" s="13">
        <v>15</v>
      </c>
      <c r="I208" s="13">
        <v>12.54</v>
      </c>
      <c r="J208" s="13">
        <v>55</v>
      </c>
      <c r="K208" s="13">
        <v>55</v>
      </c>
      <c r="L208" s="13">
        <v>80</v>
      </c>
      <c r="M208" s="13">
        <v>76.16</v>
      </c>
      <c r="N208" s="11">
        <v>46</v>
      </c>
      <c r="O208" s="11">
        <v>27.07</v>
      </c>
      <c r="P208" s="11">
        <v>80</v>
      </c>
      <c r="Q208" s="11">
        <v>43.42</v>
      </c>
      <c r="R208" s="11">
        <v>155</v>
      </c>
      <c r="S208" s="13">
        <v>150.81</v>
      </c>
      <c r="T208" s="38">
        <v>3113</v>
      </c>
      <c r="U208" s="7">
        <v>3260</v>
      </c>
      <c r="V208" s="7">
        <v>5331</v>
      </c>
    </row>
    <row r="209" spans="1:22" x14ac:dyDescent="0.25">
      <c r="A209" s="24" t="s">
        <v>89</v>
      </c>
      <c r="B209" s="25">
        <f>B210</f>
        <v>90</v>
      </c>
      <c r="C209" s="25">
        <f t="shared" ref="C209:S209" si="24">C210</f>
        <v>90</v>
      </c>
      <c r="D209" s="25">
        <f t="shared" si="24"/>
        <v>90</v>
      </c>
      <c r="E209" s="25">
        <f t="shared" si="24"/>
        <v>90</v>
      </c>
      <c r="F209" s="25">
        <f t="shared" si="24"/>
        <v>90</v>
      </c>
      <c r="G209" s="25">
        <f t="shared" si="24"/>
        <v>90</v>
      </c>
      <c r="H209" s="25">
        <f t="shared" si="24"/>
        <v>90</v>
      </c>
      <c r="I209" s="25">
        <f t="shared" si="24"/>
        <v>90</v>
      </c>
      <c r="J209" s="25">
        <f t="shared" si="24"/>
        <v>90</v>
      </c>
      <c r="K209" s="25">
        <f t="shared" si="24"/>
        <v>90</v>
      </c>
      <c r="L209" s="25">
        <f t="shared" si="24"/>
        <v>100</v>
      </c>
      <c r="M209" s="25">
        <f t="shared" si="24"/>
        <v>100</v>
      </c>
      <c r="N209" s="25">
        <f t="shared" si="24"/>
        <v>100</v>
      </c>
      <c r="O209" s="25">
        <f t="shared" si="24"/>
        <v>100</v>
      </c>
      <c r="P209" s="25">
        <f t="shared" si="24"/>
        <v>0</v>
      </c>
      <c r="Q209" s="25">
        <f t="shared" si="24"/>
        <v>0</v>
      </c>
      <c r="R209" s="25">
        <f t="shared" si="24"/>
        <v>100</v>
      </c>
      <c r="S209" s="25">
        <f t="shared" si="24"/>
        <v>100</v>
      </c>
      <c r="T209" s="39"/>
      <c r="U209" s="26"/>
      <c r="V209" s="26"/>
    </row>
    <row r="210" spans="1:22" x14ac:dyDescent="0.25">
      <c r="A210" s="12" t="s">
        <v>89</v>
      </c>
      <c r="B210" s="13">
        <v>90</v>
      </c>
      <c r="C210" s="13">
        <v>90</v>
      </c>
      <c r="D210" s="13">
        <v>90</v>
      </c>
      <c r="E210" s="13">
        <v>90</v>
      </c>
      <c r="F210" s="13">
        <v>90</v>
      </c>
      <c r="G210" s="13">
        <v>90</v>
      </c>
      <c r="H210" s="13">
        <v>90</v>
      </c>
      <c r="I210" s="13">
        <v>90</v>
      </c>
      <c r="J210" s="13">
        <v>90</v>
      </c>
      <c r="K210" s="13">
        <v>90</v>
      </c>
      <c r="L210" s="13">
        <v>100</v>
      </c>
      <c r="M210" s="13">
        <v>100</v>
      </c>
      <c r="N210" s="11">
        <v>100</v>
      </c>
      <c r="O210" s="11">
        <v>100</v>
      </c>
      <c r="P210" s="11">
        <v>0</v>
      </c>
      <c r="Q210" s="11">
        <v>0</v>
      </c>
      <c r="R210" s="11">
        <v>100</v>
      </c>
      <c r="S210" s="13">
        <v>100</v>
      </c>
      <c r="T210" s="38">
        <v>3419</v>
      </c>
      <c r="U210" s="7">
        <v>3103</v>
      </c>
      <c r="V210" s="7">
        <v>5331</v>
      </c>
    </row>
    <row r="211" spans="1:22" x14ac:dyDescent="0.25">
      <c r="A211" s="24" t="s">
        <v>92</v>
      </c>
      <c r="B211" s="25">
        <f t="shared" ref="B211:S211" si="25">SUM(B212:B218)</f>
        <v>147</v>
      </c>
      <c r="C211" s="25">
        <f t="shared" si="25"/>
        <v>145.04</v>
      </c>
      <c r="D211" s="25">
        <f t="shared" si="25"/>
        <v>0</v>
      </c>
      <c r="E211" s="25">
        <f t="shared" si="25"/>
        <v>0</v>
      </c>
      <c r="F211" s="25">
        <f t="shared" si="25"/>
        <v>126</v>
      </c>
      <c r="G211" s="25">
        <f t="shared" si="25"/>
        <v>142.16999999999999</v>
      </c>
      <c r="H211" s="25">
        <f t="shared" si="25"/>
        <v>4332</v>
      </c>
      <c r="I211" s="25">
        <f t="shared" si="25"/>
        <v>4924.8</v>
      </c>
      <c r="J211" s="25">
        <f t="shared" si="25"/>
        <v>1253</v>
      </c>
      <c r="K211" s="25">
        <f t="shared" si="25"/>
        <v>1242.1600000000001</v>
      </c>
      <c r="L211" s="25">
        <f t="shared" si="25"/>
        <v>5461</v>
      </c>
      <c r="M211" s="25">
        <f t="shared" si="25"/>
        <v>2871.76</v>
      </c>
      <c r="N211" s="25">
        <f t="shared" si="25"/>
        <v>5945</v>
      </c>
      <c r="O211" s="25">
        <f t="shared" si="25"/>
        <v>3458.77</v>
      </c>
      <c r="P211" s="25">
        <f t="shared" si="25"/>
        <v>5437</v>
      </c>
      <c r="Q211" s="25">
        <f t="shared" si="25"/>
        <v>4366.47</v>
      </c>
      <c r="R211" s="25">
        <f t="shared" si="25"/>
        <v>4151</v>
      </c>
      <c r="S211" s="25">
        <f t="shared" si="25"/>
        <v>3887.53</v>
      </c>
      <c r="T211" s="39"/>
      <c r="U211" s="26"/>
      <c r="V211" s="26"/>
    </row>
    <row r="212" spans="1:22" x14ac:dyDescent="0.25">
      <c r="A212" s="12" t="s">
        <v>91</v>
      </c>
      <c r="B212" s="13">
        <v>147</v>
      </c>
      <c r="C212" s="13">
        <v>145.04</v>
      </c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1"/>
      <c r="O212" s="11"/>
      <c r="P212" s="11"/>
      <c r="Q212" s="11"/>
      <c r="R212" s="11"/>
      <c r="S212" s="13"/>
      <c r="T212" s="38">
        <v>3111</v>
      </c>
      <c r="U212" s="7">
        <v>3607.3607999999999</v>
      </c>
      <c r="V212" s="36" t="s">
        <v>93</v>
      </c>
    </row>
    <row r="213" spans="1:22" x14ac:dyDescent="0.25">
      <c r="A213" s="12" t="s">
        <v>106</v>
      </c>
      <c r="B213" s="13"/>
      <c r="C213" s="13"/>
      <c r="D213" s="13"/>
      <c r="E213" s="13"/>
      <c r="F213" s="13">
        <v>126</v>
      </c>
      <c r="G213" s="13">
        <v>142.16999999999999</v>
      </c>
      <c r="H213" s="13">
        <v>1650</v>
      </c>
      <c r="I213" s="13">
        <v>1352.75</v>
      </c>
      <c r="J213" s="13">
        <v>814</v>
      </c>
      <c r="K213" s="13">
        <v>813.19</v>
      </c>
      <c r="L213" s="13">
        <v>5461</v>
      </c>
      <c r="M213" s="13">
        <v>2871.76</v>
      </c>
      <c r="N213" s="11">
        <v>5935</v>
      </c>
      <c r="O213" s="11">
        <v>3448.77</v>
      </c>
      <c r="P213" s="11">
        <v>5437</v>
      </c>
      <c r="Q213" s="11">
        <v>4366.47</v>
      </c>
      <c r="R213" s="11">
        <f>3616+335</f>
        <v>3951</v>
      </c>
      <c r="S213" s="13">
        <f>3603.9+283.63</f>
        <v>3887.53</v>
      </c>
      <c r="T213" s="38" t="s">
        <v>107</v>
      </c>
      <c r="U213" s="7"/>
      <c r="V213" s="36"/>
    </row>
    <row r="214" spans="1:22" x14ac:dyDescent="0.25">
      <c r="A214" s="12" t="s">
        <v>128</v>
      </c>
      <c r="B214" s="13"/>
      <c r="C214" s="13"/>
      <c r="D214" s="13"/>
      <c r="E214" s="13"/>
      <c r="F214" s="13"/>
      <c r="G214" s="13"/>
      <c r="H214" s="13">
        <v>2677</v>
      </c>
      <c r="I214" s="13">
        <v>3567.05</v>
      </c>
      <c r="J214" s="13"/>
      <c r="K214" s="13"/>
      <c r="L214" s="13"/>
      <c r="M214" s="13"/>
      <c r="N214" s="11"/>
      <c r="O214" s="11"/>
      <c r="P214" s="11"/>
      <c r="Q214" s="11"/>
      <c r="R214" s="11"/>
      <c r="S214" s="13"/>
      <c r="T214" s="38">
        <v>3113</v>
      </c>
      <c r="U214" s="7">
        <v>1404</v>
      </c>
      <c r="V214" s="36">
        <v>5336</v>
      </c>
    </row>
    <row r="215" spans="1:22" x14ac:dyDescent="0.25">
      <c r="A215" s="12" t="s">
        <v>127</v>
      </c>
      <c r="B215" s="13"/>
      <c r="C215" s="13"/>
      <c r="D215" s="13"/>
      <c r="E215" s="13"/>
      <c r="F215" s="13"/>
      <c r="G215" s="13"/>
      <c r="H215" s="13">
        <v>5</v>
      </c>
      <c r="I215" s="13">
        <v>5</v>
      </c>
      <c r="J215" s="13"/>
      <c r="K215" s="13"/>
      <c r="L215" s="13"/>
      <c r="M215" s="13"/>
      <c r="N215" s="11"/>
      <c r="O215" s="11"/>
      <c r="P215" s="11"/>
      <c r="Q215" s="11"/>
      <c r="R215" s="11"/>
      <c r="S215" s="13"/>
      <c r="T215" s="38">
        <v>3113</v>
      </c>
      <c r="U215" s="7">
        <v>3104</v>
      </c>
      <c r="V215" s="36">
        <v>5321</v>
      </c>
    </row>
    <row r="216" spans="1:22" x14ac:dyDescent="0.25">
      <c r="A216" s="12" t="s">
        <v>142</v>
      </c>
      <c r="B216" s="13"/>
      <c r="C216" s="13"/>
      <c r="D216" s="13"/>
      <c r="E216" s="13"/>
      <c r="F216" s="13"/>
      <c r="G216" s="13"/>
      <c r="H216" s="13"/>
      <c r="I216" s="13"/>
      <c r="J216" s="13">
        <v>439</v>
      </c>
      <c r="K216" s="13">
        <v>428.97</v>
      </c>
      <c r="L216" s="13"/>
      <c r="M216" s="13"/>
      <c r="N216" s="11"/>
      <c r="O216" s="11"/>
      <c r="P216" s="11"/>
      <c r="Q216" s="11"/>
      <c r="R216" s="11"/>
      <c r="S216" s="13"/>
      <c r="T216" s="38" t="s">
        <v>107</v>
      </c>
      <c r="U216" s="7"/>
      <c r="V216" s="36"/>
    </row>
    <row r="217" spans="1:22" x14ac:dyDescent="0.25">
      <c r="A217" s="12" t="s">
        <v>35</v>
      </c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1"/>
      <c r="O217" s="11"/>
      <c r="P217" s="11"/>
      <c r="Q217" s="11"/>
      <c r="R217" s="11">
        <v>200</v>
      </c>
      <c r="S217" s="13">
        <v>0</v>
      </c>
      <c r="T217" s="38">
        <v>3113</v>
      </c>
      <c r="U217" s="7">
        <v>3170</v>
      </c>
      <c r="V217" s="36" t="s">
        <v>93</v>
      </c>
    </row>
    <row r="218" spans="1:22" x14ac:dyDescent="0.25">
      <c r="A218" s="12" t="s">
        <v>172</v>
      </c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1">
        <v>10</v>
      </c>
      <c r="O218" s="11">
        <v>10</v>
      </c>
      <c r="P218" s="11"/>
      <c r="Q218" s="11"/>
      <c r="R218" s="11"/>
      <c r="S218" s="13"/>
      <c r="T218" s="38">
        <v>3111</v>
      </c>
      <c r="U218" s="36" t="s">
        <v>267</v>
      </c>
      <c r="V218" s="36">
        <v>5331</v>
      </c>
    </row>
    <row r="219" spans="1:22" x14ac:dyDescent="0.25">
      <c r="A219" s="69" t="s">
        <v>11</v>
      </c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</row>
    <row r="220" spans="1:22" ht="12.6" thickBot="1" x14ac:dyDescent="0.3">
      <c r="A220" s="2"/>
      <c r="B220" s="16">
        <v>2014</v>
      </c>
      <c r="C220" s="16" t="s">
        <v>1</v>
      </c>
      <c r="D220" s="16">
        <v>2015</v>
      </c>
      <c r="E220" s="16" t="s">
        <v>2</v>
      </c>
      <c r="F220" s="16">
        <v>2016</v>
      </c>
      <c r="G220" s="16" t="s">
        <v>3</v>
      </c>
      <c r="H220" s="16">
        <v>2017</v>
      </c>
      <c r="I220" s="16" t="s">
        <v>4</v>
      </c>
      <c r="J220" s="16">
        <v>2018</v>
      </c>
      <c r="K220" s="16" t="s">
        <v>5</v>
      </c>
      <c r="L220" s="16">
        <v>2019</v>
      </c>
      <c r="M220" s="16" t="s">
        <v>6</v>
      </c>
      <c r="N220" s="17">
        <v>2020</v>
      </c>
      <c r="O220" s="3" t="s">
        <v>7</v>
      </c>
      <c r="P220" s="3">
        <v>2021</v>
      </c>
      <c r="Q220" s="3" t="s">
        <v>8</v>
      </c>
      <c r="R220" s="4">
        <v>2022</v>
      </c>
      <c r="S220" s="3" t="s">
        <v>188</v>
      </c>
      <c r="T220" s="18" t="s">
        <v>9</v>
      </c>
      <c r="U220" s="18" t="s">
        <v>10</v>
      </c>
      <c r="V220" s="18" t="s">
        <v>36</v>
      </c>
    </row>
    <row r="221" spans="1:22" ht="12.6" thickBot="1" x14ac:dyDescent="0.3">
      <c r="A221" s="6" t="s">
        <v>18</v>
      </c>
      <c r="B221" s="57">
        <f>B222+B233+B241+B248+B253+B259+B267+B276+B280+B286</f>
        <v>55.38</v>
      </c>
      <c r="C221" s="57">
        <f t="shared" ref="C221:S221" si="26">C222+C233+C241+C248+C253+C259+C267+C276+C280+C286</f>
        <v>12.61</v>
      </c>
      <c r="D221" s="57">
        <f t="shared" si="26"/>
        <v>36834</v>
      </c>
      <c r="E221" s="57">
        <f t="shared" si="26"/>
        <v>35431.620000000003</v>
      </c>
      <c r="F221" s="57">
        <f t="shared" si="26"/>
        <v>2862</v>
      </c>
      <c r="G221" s="57">
        <f t="shared" si="26"/>
        <v>2320.2799999999997</v>
      </c>
      <c r="H221" s="57">
        <f t="shared" si="26"/>
        <v>10994</v>
      </c>
      <c r="I221" s="57">
        <f t="shared" si="26"/>
        <v>10888.56</v>
      </c>
      <c r="J221" s="57">
        <f t="shared" si="26"/>
        <v>87756</v>
      </c>
      <c r="K221" s="57">
        <f t="shared" si="26"/>
        <v>78655.820000000007</v>
      </c>
      <c r="L221" s="57">
        <f t="shared" si="26"/>
        <v>129299</v>
      </c>
      <c r="M221" s="57">
        <f t="shared" si="26"/>
        <v>127760.67</v>
      </c>
      <c r="N221" s="57">
        <f t="shared" si="26"/>
        <v>131591</v>
      </c>
      <c r="O221" s="57">
        <f t="shared" si="26"/>
        <v>126303.39000000001</v>
      </c>
      <c r="P221" s="57">
        <f t="shared" si="26"/>
        <v>5081</v>
      </c>
      <c r="Q221" s="57">
        <f t="shared" si="26"/>
        <v>4887.0450599999995</v>
      </c>
      <c r="R221" s="57">
        <f t="shared" si="26"/>
        <v>63509</v>
      </c>
      <c r="S221" s="57">
        <f t="shared" si="26"/>
        <v>62483.539999999994</v>
      </c>
      <c r="T221" s="44"/>
      <c r="U221" s="7"/>
      <c r="V221" s="7"/>
    </row>
    <row r="222" spans="1:22" x14ac:dyDescent="0.25">
      <c r="A222" s="24" t="s">
        <v>31</v>
      </c>
      <c r="B222" s="25">
        <f>SUM(B223:B232)</f>
        <v>0</v>
      </c>
      <c r="C222" s="25">
        <f t="shared" ref="C222:S222" si="27">SUM(C223:C232)</f>
        <v>0</v>
      </c>
      <c r="D222" s="25">
        <f t="shared" si="27"/>
        <v>0</v>
      </c>
      <c r="E222" s="25">
        <f t="shared" si="27"/>
        <v>0</v>
      </c>
      <c r="F222" s="25">
        <f t="shared" si="27"/>
        <v>60</v>
      </c>
      <c r="G222" s="25">
        <f t="shared" si="27"/>
        <v>58.08</v>
      </c>
      <c r="H222" s="25">
        <f t="shared" si="27"/>
        <v>0</v>
      </c>
      <c r="I222" s="25">
        <f t="shared" si="27"/>
        <v>0</v>
      </c>
      <c r="J222" s="25">
        <f t="shared" si="27"/>
        <v>80</v>
      </c>
      <c r="K222" s="25">
        <f t="shared" si="27"/>
        <v>58.69</v>
      </c>
      <c r="L222" s="25">
        <f t="shared" si="27"/>
        <v>1265</v>
      </c>
      <c r="M222" s="25">
        <f t="shared" si="27"/>
        <v>606.15</v>
      </c>
      <c r="N222" s="25">
        <f t="shared" si="27"/>
        <v>6750</v>
      </c>
      <c r="O222" s="25">
        <f t="shared" si="27"/>
        <v>6043.3600000000006</v>
      </c>
      <c r="P222" s="25">
        <f t="shared" si="27"/>
        <v>1420</v>
      </c>
      <c r="Q222" s="25">
        <f t="shared" si="27"/>
        <v>1349.39805</v>
      </c>
      <c r="R222" s="25">
        <f t="shared" si="27"/>
        <v>10020</v>
      </c>
      <c r="S222" s="25">
        <f t="shared" si="27"/>
        <v>9824.92</v>
      </c>
      <c r="T222" s="39"/>
      <c r="U222" s="26"/>
      <c r="V222" s="26"/>
    </row>
    <row r="223" spans="1:22" x14ac:dyDescent="0.25">
      <c r="A223" s="8" t="s">
        <v>216</v>
      </c>
      <c r="B223" s="9"/>
      <c r="C223" s="9"/>
      <c r="D223" s="9">
        <v>0</v>
      </c>
      <c r="E223" s="9">
        <v>0</v>
      </c>
      <c r="F223" s="9">
        <v>60</v>
      </c>
      <c r="G223" s="9">
        <v>58.08</v>
      </c>
      <c r="H223" s="9"/>
      <c r="I223" s="9"/>
      <c r="J223" s="9"/>
      <c r="K223" s="9"/>
      <c r="L223" s="9"/>
      <c r="M223" s="9"/>
      <c r="N223" s="10"/>
      <c r="O223" s="11"/>
      <c r="P223" s="11"/>
      <c r="Q223" s="11"/>
      <c r="R223" s="11"/>
      <c r="S223" s="13"/>
      <c r="T223" s="38">
        <v>3113</v>
      </c>
      <c r="U223" s="7">
        <v>6093</v>
      </c>
      <c r="V223" s="7">
        <v>6121</v>
      </c>
    </row>
    <row r="224" spans="1:22" x14ac:dyDescent="0.25">
      <c r="A224" s="8" t="s">
        <v>240</v>
      </c>
      <c r="B224" s="9"/>
      <c r="C224" s="9"/>
      <c r="D224" s="9"/>
      <c r="E224" s="9"/>
      <c r="F224" s="9"/>
      <c r="G224" s="9"/>
      <c r="H224" s="9"/>
      <c r="I224" s="9"/>
      <c r="J224" s="9">
        <v>80</v>
      </c>
      <c r="K224" s="9">
        <v>58.69</v>
      </c>
      <c r="L224" s="9"/>
      <c r="M224" s="9"/>
      <c r="N224" s="10"/>
      <c r="O224" s="11"/>
      <c r="P224" s="11"/>
      <c r="Q224" s="11"/>
      <c r="R224" s="11"/>
      <c r="S224" s="13"/>
      <c r="T224" s="38">
        <v>3113</v>
      </c>
      <c r="U224" s="7">
        <v>6215</v>
      </c>
      <c r="V224" s="7">
        <v>6121</v>
      </c>
    </row>
    <row r="225" spans="1:22" x14ac:dyDescent="0.25">
      <c r="A225" s="8" t="s">
        <v>262</v>
      </c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>
        <v>200</v>
      </c>
      <c r="M225" s="9">
        <v>191.12</v>
      </c>
      <c r="N225" s="10">
        <v>6000</v>
      </c>
      <c r="O225" s="11">
        <v>5517.14</v>
      </c>
      <c r="P225" s="11"/>
      <c r="Q225" s="11"/>
      <c r="R225" s="11"/>
      <c r="S225" s="13"/>
      <c r="T225" s="38">
        <v>3113</v>
      </c>
      <c r="U225" s="7">
        <v>6051</v>
      </c>
      <c r="V225" s="7">
        <v>6121</v>
      </c>
    </row>
    <row r="226" spans="1:22" x14ac:dyDescent="0.25">
      <c r="A226" s="8" t="s">
        <v>233</v>
      </c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>
        <v>1000</v>
      </c>
      <c r="M226" s="9">
        <v>354.53</v>
      </c>
      <c r="N226" s="10"/>
      <c r="O226" s="11"/>
      <c r="P226" s="11"/>
      <c r="Q226" s="11"/>
      <c r="R226" s="11"/>
      <c r="S226" s="13"/>
      <c r="T226" s="38">
        <v>3113</v>
      </c>
      <c r="U226" s="7">
        <v>6215</v>
      </c>
      <c r="V226" s="7">
        <v>6121</v>
      </c>
    </row>
    <row r="227" spans="1:22" x14ac:dyDescent="0.25">
      <c r="A227" s="8" t="s">
        <v>234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>
        <v>65</v>
      </c>
      <c r="M227" s="9">
        <v>60.5</v>
      </c>
      <c r="N227" s="10"/>
      <c r="O227" s="11"/>
      <c r="P227" s="11"/>
      <c r="Q227" s="11"/>
      <c r="R227" s="11"/>
      <c r="S227" s="13"/>
      <c r="T227" s="38">
        <v>3113</v>
      </c>
      <c r="U227" s="7">
        <v>6220</v>
      </c>
      <c r="V227" s="7">
        <v>6121</v>
      </c>
    </row>
    <row r="228" spans="1:22" x14ac:dyDescent="0.25">
      <c r="A228" s="8" t="s">
        <v>235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10">
        <v>750</v>
      </c>
      <c r="O228" s="11">
        <v>526.22</v>
      </c>
      <c r="P228" s="11"/>
      <c r="Q228" s="11"/>
      <c r="R228" s="11"/>
      <c r="S228" s="13"/>
      <c r="T228" s="38">
        <v>3113</v>
      </c>
      <c r="U228" s="7">
        <v>6215</v>
      </c>
      <c r="V228" s="7">
        <v>6121</v>
      </c>
    </row>
    <row r="229" spans="1:22" x14ac:dyDescent="0.25">
      <c r="A229" s="8" t="s">
        <v>236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10"/>
      <c r="O229" s="11"/>
      <c r="P229" s="11">
        <v>270</v>
      </c>
      <c r="Q229" s="11">
        <v>239.58</v>
      </c>
      <c r="R229" s="11"/>
      <c r="S229" s="13"/>
      <c r="T229" s="38">
        <v>3113</v>
      </c>
      <c r="U229" s="7">
        <v>6233</v>
      </c>
      <c r="V229" s="7">
        <v>6121</v>
      </c>
    </row>
    <row r="230" spans="1:22" x14ac:dyDescent="0.25">
      <c r="A230" s="8" t="s">
        <v>237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10"/>
      <c r="O230" s="11"/>
      <c r="P230" s="11">
        <v>1150</v>
      </c>
      <c r="Q230" s="11">
        <v>1109.8180500000001</v>
      </c>
      <c r="R230" s="11"/>
      <c r="S230" s="13"/>
      <c r="T230" s="38">
        <v>3113</v>
      </c>
      <c r="U230" s="7">
        <v>6236</v>
      </c>
      <c r="V230" s="7">
        <v>6121</v>
      </c>
    </row>
    <row r="231" spans="1:22" x14ac:dyDescent="0.25">
      <c r="A231" s="8" t="s">
        <v>238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10"/>
      <c r="O231" s="11"/>
      <c r="P231" s="11"/>
      <c r="Q231" s="11"/>
      <c r="R231" s="11">
        <v>6170</v>
      </c>
      <c r="S231" s="13">
        <v>6082.29</v>
      </c>
      <c r="T231" s="38">
        <v>3113</v>
      </c>
      <c r="U231" s="7">
        <v>6234</v>
      </c>
      <c r="V231" s="7">
        <v>6121</v>
      </c>
    </row>
    <row r="232" spans="1:22" x14ac:dyDescent="0.25">
      <c r="A232" s="8" t="s">
        <v>239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10"/>
      <c r="O232" s="11"/>
      <c r="P232" s="11"/>
      <c r="Q232" s="11"/>
      <c r="R232" s="11">
        <v>3850</v>
      </c>
      <c r="S232" s="13">
        <v>3742.63</v>
      </c>
      <c r="T232" s="38">
        <v>3113</v>
      </c>
      <c r="U232" s="7">
        <v>6041</v>
      </c>
      <c r="V232" s="7">
        <v>6121</v>
      </c>
    </row>
    <row r="233" spans="1:22" x14ac:dyDescent="0.25">
      <c r="A233" s="24" t="s">
        <v>21</v>
      </c>
      <c r="B233" s="25">
        <f>SUM(B234:B240)</f>
        <v>0</v>
      </c>
      <c r="C233" s="25">
        <f t="shared" ref="C233:S233" si="28">SUM(C234:C240)</f>
        <v>0</v>
      </c>
      <c r="D233" s="25">
        <f t="shared" si="28"/>
        <v>26000</v>
      </c>
      <c r="E233" s="25">
        <f t="shared" si="28"/>
        <v>25739.29</v>
      </c>
      <c r="F233" s="25">
        <f t="shared" si="28"/>
        <v>1750</v>
      </c>
      <c r="G233" s="25">
        <f t="shared" si="28"/>
        <v>1741.57</v>
      </c>
      <c r="H233" s="25">
        <f t="shared" si="28"/>
        <v>2627</v>
      </c>
      <c r="I233" s="25">
        <f t="shared" si="28"/>
        <v>2622.53</v>
      </c>
      <c r="J233" s="25">
        <f t="shared" si="28"/>
        <v>15500</v>
      </c>
      <c r="K233" s="25">
        <f t="shared" si="28"/>
        <v>13265.15</v>
      </c>
      <c r="L233" s="25">
        <f t="shared" si="28"/>
        <v>52700</v>
      </c>
      <c r="M233" s="25">
        <f t="shared" si="28"/>
        <v>53294.68</v>
      </c>
      <c r="N233" s="25">
        <f t="shared" si="28"/>
        <v>110</v>
      </c>
      <c r="O233" s="25">
        <f t="shared" si="28"/>
        <v>108.8</v>
      </c>
      <c r="P233" s="25">
        <f t="shared" si="28"/>
        <v>380</v>
      </c>
      <c r="Q233" s="25">
        <f t="shared" si="28"/>
        <v>374.01100000000002</v>
      </c>
      <c r="R233" s="25">
        <f t="shared" si="28"/>
        <v>700</v>
      </c>
      <c r="S233" s="25">
        <f t="shared" si="28"/>
        <v>581.53</v>
      </c>
      <c r="T233" s="39"/>
      <c r="U233" s="26"/>
      <c r="V233" s="26"/>
    </row>
    <row r="234" spans="1:22" x14ac:dyDescent="0.25">
      <c r="A234" s="12" t="s">
        <v>230</v>
      </c>
      <c r="B234" s="13"/>
      <c r="C234" s="13"/>
      <c r="D234" s="13"/>
      <c r="E234" s="13"/>
      <c r="F234" s="13">
        <v>350</v>
      </c>
      <c r="G234" s="13">
        <v>349.09</v>
      </c>
      <c r="H234" s="13"/>
      <c r="I234" s="13"/>
      <c r="J234" s="13"/>
      <c r="K234" s="13"/>
      <c r="L234" s="13"/>
      <c r="M234" s="13"/>
      <c r="N234" s="11"/>
      <c r="O234" s="11"/>
      <c r="P234" s="11"/>
      <c r="Q234" s="11"/>
      <c r="R234" s="11"/>
      <c r="S234" s="13"/>
      <c r="T234" s="38">
        <v>3113</v>
      </c>
      <c r="U234" s="7">
        <v>6028</v>
      </c>
      <c r="V234" s="7">
        <v>6121</v>
      </c>
    </row>
    <row r="235" spans="1:22" x14ac:dyDescent="0.25">
      <c r="A235" s="12" t="s">
        <v>231</v>
      </c>
      <c r="B235" s="13"/>
      <c r="C235" s="13"/>
      <c r="D235" s="13"/>
      <c r="E235" s="13"/>
      <c r="F235" s="13">
        <v>1400</v>
      </c>
      <c r="G235" s="13">
        <v>1392.48</v>
      </c>
      <c r="H235" s="13"/>
      <c r="I235" s="13"/>
      <c r="J235" s="13"/>
      <c r="K235" s="13"/>
      <c r="L235" s="13"/>
      <c r="M235" s="13"/>
      <c r="N235" s="11"/>
      <c r="O235" s="11"/>
      <c r="P235" s="11"/>
      <c r="Q235" s="11"/>
      <c r="R235" s="11"/>
      <c r="S235" s="13"/>
      <c r="T235" s="38">
        <v>3113</v>
      </c>
      <c r="U235" s="7">
        <v>6099</v>
      </c>
      <c r="V235" s="7">
        <v>6121</v>
      </c>
    </row>
    <row r="236" spans="1:22" x14ac:dyDescent="0.25">
      <c r="A236" s="12" t="s">
        <v>213</v>
      </c>
      <c r="B236" s="13"/>
      <c r="C236" s="13"/>
      <c r="D236" s="13">
        <v>26000</v>
      </c>
      <c r="E236" s="13">
        <v>25739.29</v>
      </c>
      <c r="F236" s="13"/>
      <c r="G236" s="13"/>
      <c r="H236" s="13"/>
      <c r="I236" s="13"/>
      <c r="J236" s="13"/>
      <c r="K236" s="13"/>
      <c r="L236" s="13"/>
      <c r="M236" s="13"/>
      <c r="N236" s="11"/>
      <c r="O236" s="11"/>
      <c r="P236" s="11"/>
      <c r="Q236" s="11"/>
      <c r="R236" s="11"/>
      <c r="S236" s="13"/>
      <c r="T236" s="38">
        <v>3113</v>
      </c>
      <c r="U236" s="7" t="s">
        <v>272</v>
      </c>
      <c r="V236" s="7">
        <v>6121</v>
      </c>
    </row>
    <row r="237" spans="1:22" x14ac:dyDescent="0.25">
      <c r="A237" s="12" t="s">
        <v>223</v>
      </c>
      <c r="B237" s="13"/>
      <c r="C237" s="13"/>
      <c r="D237" s="13"/>
      <c r="E237" s="13"/>
      <c r="F237" s="13"/>
      <c r="G237" s="13"/>
      <c r="H237" s="13">
        <v>760</v>
      </c>
      <c r="I237" s="13">
        <v>755.64</v>
      </c>
      <c r="J237" s="13"/>
      <c r="K237" s="13"/>
      <c r="L237" s="13"/>
      <c r="M237" s="13"/>
      <c r="N237" s="11"/>
      <c r="O237" s="11"/>
      <c r="P237" s="11"/>
      <c r="Q237" s="11"/>
      <c r="R237" s="11"/>
      <c r="S237" s="13"/>
      <c r="T237" s="38">
        <v>3113</v>
      </c>
      <c r="U237" s="7">
        <v>6126</v>
      </c>
      <c r="V237" s="7">
        <v>6121</v>
      </c>
    </row>
    <row r="238" spans="1:22" x14ac:dyDescent="0.25">
      <c r="A238" s="12" t="s">
        <v>260</v>
      </c>
      <c r="B238" s="13"/>
      <c r="C238" s="13"/>
      <c r="D238" s="13"/>
      <c r="E238" s="13"/>
      <c r="F238" s="13"/>
      <c r="G238" s="13"/>
      <c r="H238" s="13">
        <v>1867</v>
      </c>
      <c r="I238" s="13">
        <v>1866.89</v>
      </c>
      <c r="J238" s="13">
        <v>15500</v>
      </c>
      <c r="K238" s="13">
        <v>13265.15</v>
      </c>
      <c r="L238" s="13">
        <v>52700</v>
      </c>
      <c r="M238" s="13">
        <v>53294.68</v>
      </c>
      <c r="N238" s="11"/>
      <c r="O238" s="11"/>
      <c r="P238" s="11"/>
      <c r="Q238" s="11"/>
      <c r="R238" s="11"/>
      <c r="S238" s="13"/>
      <c r="T238" s="38">
        <v>3113</v>
      </c>
      <c r="U238" s="7">
        <v>6028</v>
      </c>
      <c r="V238" s="7">
        <v>6121</v>
      </c>
    </row>
    <row r="239" spans="1:22" x14ac:dyDescent="0.25">
      <c r="A239" s="12" t="s">
        <v>232</v>
      </c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1">
        <v>110</v>
      </c>
      <c r="O239" s="11">
        <v>108.8</v>
      </c>
      <c r="P239" s="11"/>
      <c r="Q239" s="11"/>
      <c r="R239" s="11"/>
      <c r="S239" s="13"/>
      <c r="T239" s="38">
        <v>3113</v>
      </c>
      <c r="U239" s="7">
        <v>6028</v>
      </c>
      <c r="V239" s="7">
        <v>6121</v>
      </c>
    </row>
    <row r="240" spans="1:22" x14ac:dyDescent="0.25">
      <c r="A240" s="12" t="s">
        <v>264</v>
      </c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1"/>
      <c r="O240" s="11"/>
      <c r="P240" s="11">
        <v>380</v>
      </c>
      <c r="Q240" s="11">
        <v>374.01100000000002</v>
      </c>
      <c r="R240" s="11">
        <v>700</v>
      </c>
      <c r="S240" s="13">
        <v>581.53</v>
      </c>
      <c r="T240" s="38">
        <v>3113</v>
      </c>
      <c r="U240" s="7">
        <v>6238</v>
      </c>
      <c r="V240" s="7">
        <v>6121</v>
      </c>
    </row>
    <row r="241" spans="1:22" x14ac:dyDescent="0.25">
      <c r="A241" s="24" t="s">
        <v>32</v>
      </c>
      <c r="B241" s="25">
        <f>SUM(B242:B247)</f>
        <v>0</v>
      </c>
      <c r="C241" s="25">
        <f t="shared" ref="C241:S241" si="29">SUM(C242:C247)</f>
        <v>0</v>
      </c>
      <c r="D241" s="25">
        <f t="shared" si="29"/>
        <v>100</v>
      </c>
      <c r="E241" s="25">
        <f t="shared" si="29"/>
        <v>100</v>
      </c>
      <c r="F241" s="25">
        <f t="shared" si="29"/>
        <v>0</v>
      </c>
      <c r="G241" s="25">
        <f t="shared" si="29"/>
        <v>0</v>
      </c>
      <c r="H241" s="25">
        <f t="shared" si="29"/>
        <v>0</v>
      </c>
      <c r="I241" s="25">
        <f t="shared" si="29"/>
        <v>0</v>
      </c>
      <c r="J241" s="25">
        <f t="shared" si="29"/>
        <v>1018</v>
      </c>
      <c r="K241" s="25">
        <f t="shared" si="29"/>
        <v>1009.26</v>
      </c>
      <c r="L241" s="25">
        <f t="shared" si="29"/>
        <v>4100</v>
      </c>
      <c r="M241" s="25">
        <f t="shared" si="29"/>
        <v>3866.04</v>
      </c>
      <c r="N241" s="25">
        <f t="shared" si="29"/>
        <v>0</v>
      </c>
      <c r="O241" s="25">
        <f t="shared" si="29"/>
        <v>0</v>
      </c>
      <c r="P241" s="25">
        <f t="shared" si="29"/>
        <v>0</v>
      </c>
      <c r="Q241" s="25">
        <f t="shared" si="29"/>
        <v>0</v>
      </c>
      <c r="R241" s="25">
        <f t="shared" si="29"/>
        <v>271</v>
      </c>
      <c r="S241" s="25">
        <f t="shared" si="29"/>
        <v>239.44</v>
      </c>
      <c r="T241" s="39"/>
      <c r="U241" s="26"/>
      <c r="V241" s="26"/>
    </row>
    <row r="242" spans="1:22" x14ac:dyDescent="0.25">
      <c r="A242" s="12" t="s">
        <v>214</v>
      </c>
      <c r="B242" s="13"/>
      <c r="C242" s="13"/>
      <c r="D242" s="13">
        <v>100</v>
      </c>
      <c r="E242" s="13">
        <v>100</v>
      </c>
      <c r="F242" s="13"/>
      <c r="G242" s="13"/>
      <c r="H242" s="13"/>
      <c r="I242" s="13"/>
      <c r="J242" s="13"/>
      <c r="K242" s="13"/>
      <c r="L242" s="13"/>
      <c r="M242" s="13"/>
      <c r="N242" s="11"/>
      <c r="O242" s="11"/>
      <c r="P242" s="11"/>
      <c r="Q242" s="11"/>
      <c r="R242" s="11"/>
      <c r="S242" s="13"/>
      <c r="T242" s="38">
        <v>3113</v>
      </c>
      <c r="U242" s="7">
        <v>6190</v>
      </c>
      <c r="V242" s="7">
        <v>6353</v>
      </c>
    </row>
    <row r="243" spans="1:22" x14ac:dyDescent="0.25">
      <c r="A243" s="12" t="s">
        <v>225</v>
      </c>
      <c r="B243" s="13"/>
      <c r="C243" s="13"/>
      <c r="D243" s="13"/>
      <c r="E243" s="13"/>
      <c r="F243" s="13"/>
      <c r="G243" s="13"/>
      <c r="H243" s="13"/>
      <c r="I243" s="13"/>
      <c r="J243" s="13">
        <v>880</v>
      </c>
      <c r="K243" s="13">
        <v>871.61</v>
      </c>
      <c r="L243" s="13"/>
      <c r="M243" s="13"/>
      <c r="N243" s="11"/>
      <c r="O243" s="11"/>
      <c r="P243" s="11"/>
      <c r="Q243" s="11"/>
      <c r="R243" s="11"/>
      <c r="S243" s="13"/>
      <c r="T243" s="38">
        <v>3113</v>
      </c>
      <c r="U243" s="7">
        <v>6053</v>
      </c>
      <c r="V243" s="7">
        <v>6121</v>
      </c>
    </row>
    <row r="244" spans="1:22" x14ac:dyDescent="0.25">
      <c r="A244" s="12" t="s">
        <v>261</v>
      </c>
      <c r="B244" s="13"/>
      <c r="C244" s="13"/>
      <c r="D244" s="13"/>
      <c r="E244" s="13"/>
      <c r="F244" s="13"/>
      <c r="G244" s="13"/>
      <c r="H244" s="13"/>
      <c r="I244" s="13"/>
      <c r="J244" s="13">
        <v>138</v>
      </c>
      <c r="K244" s="13">
        <v>137.65</v>
      </c>
      <c r="L244" s="13">
        <v>3850</v>
      </c>
      <c r="M244" s="13">
        <v>3674.86</v>
      </c>
      <c r="N244" s="11"/>
      <c r="O244" s="11"/>
      <c r="P244" s="11"/>
      <c r="Q244" s="11"/>
      <c r="R244" s="11"/>
      <c r="S244" s="13"/>
      <c r="T244" s="38">
        <v>3113</v>
      </c>
      <c r="U244" s="7">
        <v>6055</v>
      </c>
      <c r="V244" s="7">
        <v>6121</v>
      </c>
    </row>
    <row r="245" spans="1:22" x14ac:dyDescent="0.25">
      <c r="A245" s="12" t="s">
        <v>227</v>
      </c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>
        <v>250</v>
      </c>
      <c r="M245" s="13">
        <v>191.18</v>
      </c>
      <c r="N245" s="11"/>
      <c r="O245" s="11"/>
      <c r="P245" s="11"/>
      <c r="Q245" s="11"/>
      <c r="R245" s="11"/>
      <c r="S245" s="13"/>
      <c r="T245" s="38">
        <v>3113</v>
      </c>
      <c r="U245" s="7">
        <v>6081</v>
      </c>
      <c r="V245" s="7">
        <v>6121</v>
      </c>
    </row>
    <row r="246" spans="1:22" x14ac:dyDescent="0.25">
      <c r="A246" s="12" t="s">
        <v>243</v>
      </c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1"/>
      <c r="O246" s="11"/>
      <c r="P246" s="11"/>
      <c r="Q246" s="11"/>
      <c r="R246" s="11">
        <v>100</v>
      </c>
      <c r="S246" s="13">
        <v>68.86</v>
      </c>
      <c r="T246" s="38">
        <v>3113</v>
      </c>
      <c r="U246" s="7">
        <v>6046</v>
      </c>
      <c r="V246" s="7">
        <v>6121</v>
      </c>
    </row>
    <row r="247" spans="1:22" x14ac:dyDescent="0.25">
      <c r="A247" s="12" t="s">
        <v>244</v>
      </c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1"/>
      <c r="O247" s="11"/>
      <c r="P247" s="11"/>
      <c r="Q247" s="11"/>
      <c r="R247" s="11">
        <v>171</v>
      </c>
      <c r="S247" s="13">
        <v>170.58</v>
      </c>
      <c r="T247" s="38">
        <v>3113</v>
      </c>
      <c r="U247" s="7">
        <v>6047</v>
      </c>
      <c r="V247" s="7">
        <v>6121</v>
      </c>
    </row>
    <row r="248" spans="1:22" x14ac:dyDescent="0.25">
      <c r="A248" s="24" t="s">
        <v>33</v>
      </c>
      <c r="B248" s="25">
        <f t="shared" ref="B248:R248" si="30">SUM(B249:B252)</f>
        <v>0</v>
      </c>
      <c r="C248" s="25">
        <f t="shared" si="30"/>
        <v>0</v>
      </c>
      <c r="D248" s="25">
        <f t="shared" si="30"/>
        <v>0</v>
      </c>
      <c r="E248" s="25">
        <f t="shared" si="30"/>
        <v>0</v>
      </c>
      <c r="F248" s="25">
        <f t="shared" si="30"/>
        <v>500</v>
      </c>
      <c r="G248" s="25">
        <f t="shared" si="30"/>
        <v>4.24</v>
      </c>
      <c r="H248" s="25">
        <f t="shared" si="30"/>
        <v>0</v>
      </c>
      <c r="I248" s="25">
        <f t="shared" si="30"/>
        <v>0</v>
      </c>
      <c r="J248" s="25">
        <f t="shared" si="30"/>
        <v>31000</v>
      </c>
      <c r="K248" s="25">
        <f t="shared" si="30"/>
        <v>24460.9</v>
      </c>
      <c r="L248" s="25">
        <f t="shared" si="30"/>
        <v>60000</v>
      </c>
      <c r="M248" s="25">
        <f t="shared" si="30"/>
        <v>59159.46</v>
      </c>
      <c r="N248" s="25">
        <f t="shared" si="30"/>
        <v>113431</v>
      </c>
      <c r="O248" s="25">
        <f t="shared" si="30"/>
        <v>111120.47</v>
      </c>
      <c r="P248" s="25">
        <f t="shared" si="30"/>
        <v>221</v>
      </c>
      <c r="Q248" s="25">
        <f t="shared" si="30"/>
        <v>219.83280000000002</v>
      </c>
      <c r="R248" s="25">
        <f t="shared" si="30"/>
        <v>0</v>
      </c>
      <c r="S248" s="25">
        <f>SUM(S249:S252)</f>
        <v>0</v>
      </c>
      <c r="T248" s="39"/>
      <c r="U248" s="26"/>
      <c r="V248" s="26"/>
    </row>
    <row r="249" spans="1:22" x14ac:dyDescent="0.25">
      <c r="A249" s="12" t="s">
        <v>229</v>
      </c>
      <c r="B249" s="13"/>
      <c r="C249" s="13"/>
      <c r="D249" s="13"/>
      <c r="E249" s="13"/>
      <c r="F249" s="13">
        <v>500</v>
      </c>
      <c r="G249" s="13">
        <v>4.24</v>
      </c>
      <c r="H249" s="13"/>
      <c r="I249" s="13"/>
      <c r="J249" s="13"/>
      <c r="K249" s="13"/>
      <c r="L249" s="13"/>
      <c r="M249" s="13"/>
      <c r="N249" s="11"/>
      <c r="O249" s="11"/>
      <c r="P249" s="11"/>
      <c r="Q249" s="11"/>
      <c r="R249" s="11"/>
      <c r="S249" s="13"/>
      <c r="T249" s="38">
        <v>3113</v>
      </c>
      <c r="U249" s="7">
        <v>6059</v>
      </c>
      <c r="V249" s="7">
        <v>6121</v>
      </c>
    </row>
    <row r="250" spans="1:22" x14ac:dyDescent="0.25">
      <c r="A250" s="12" t="s">
        <v>265</v>
      </c>
      <c r="B250" s="13"/>
      <c r="C250" s="13"/>
      <c r="D250" s="13"/>
      <c r="E250" s="13"/>
      <c r="F250" s="13"/>
      <c r="G250" s="13"/>
      <c r="H250" s="13"/>
      <c r="I250" s="13"/>
      <c r="J250" s="13">
        <v>31000</v>
      </c>
      <c r="K250" s="13">
        <v>24460.9</v>
      </c>
      <c r="L250" s="13">
        <v>60000</v>
      </c>
      <c r="M250" s="13">
        <v>59159.46</v>
      </c>
      <c r="N250" s="11">
        <v>112549</v>
      </c>
      <c r="O250" s="11">
        <v>110238.47</v>
      </c>
      <c r="P250" s="11">
        <v>55</v>
      </c>
      <c r="Q250" s="11">
        <v>54.45</v>
      </c>
      <c r="R250" s="11"/>
      <c r="S250" s="13"/>
      <c r="T250" s="38">
        <v>3113</v>
      </c>
      <c r="U250" s="7">
        <v>6707</v>
      </c>
      <c r="V250" s="7">
        <v>6121</v>
      </c>
    </row>
    <row r="251" spans="1:22" x14ac:dyDescent="0.25">
      <c r="A251" s="12" t="s">
        <v>241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1">
        <v>882</v>
      </c>
      <c r="O251" s="11">
        <v>882</v>
      </c>
      <c r="P251" s="11"/>
      <c r="Q251" s="11"/>
      <c r="R251" s="11"/>
      <c r="S251" s="13"/>
      <c r="T251" s="38">
        <v>3113</v>
      </c>
      <c r="U251" s="7">
        <v>6232</v>
      </c>
      <c r="V251" s="7">
        <v>6351</v>
      </c>
    </row>
    <row r="252" spans="1:22" x14ac:dyDescent="0.25">
      <c r="A252" s="12" t="s">
        <v>242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1"/>
      <c r="O252" s="11"/>
      <c r="P252" s="11">
        <v>166</v>
      </c>
      <c r="Q252" s="11">
        <v>165.3828</v>
      </c>
      <c r="R252" s="11"/>
      <c r="S252" s="13"/>
      <c r="T252" s="38">
        <v>3113</v>
      </c>
      <c r="U252" s="7">
        <v>6062</v>
      </c>
      <c r="V252" s="7">
        <v>6121</v>
      </c>
    </row>
    <row r="253" spans="1:22" x14ac:dyDescent="0.25">
      <c r="A253" s="24" t="s">
        <v>34</v>
      </c>
      <c r="B253" s="25">
        <f>SUM(B254:B258)</f>
        <v>0</v>
      </c>
      <c r="C253" s="25">
        <f t="shared" ref="C253:S253" si="31">SUM(C254:C258)</f>
        <v>0</v>
      </c>
      <c r="D253" s="25">
        <f t="shared" si="31"/>
        <v>0</v>
      </c>
      <c r="E253" s="25">
        <f t="shared" si="31"/>
        <v>0</v>
      </c>
      <c r="F253" s="25">
        <f t="shared" si="31"/>
        <v>0</v>
      </c>
      <c r="G253" s="25">
        <f t="shared" si="31"/>
        <v>0</v>
      </c>
      <c r="H253" s="25">
        <f t="shared" si="31"/>
        <v>1447</v>
      </c>
      <c r="I253" s="25">
        <f t="shared" si="31"/>
        <v>1440.44</v>
      </c>
      <c r="J253" s="25">
        <f t="shared" si="31"/>
        <v>1860</v>
      </c>
      <c r="K253" s="25">
        <f t="shared" si="31"/>
        <v>1856.5900000000001</v>
      </c>
      <c r="L253" s="25">
        <f t="shared" si="31"/>
        <v>1286</v>
      </c>
      <c r="M253" s="25">
        <f t="shared" si="31"/>
        <v>1126.23</v>
      </c>
      <c r="N253" s="25">
        <f t="shared" si="31"/>
        <v>650</v>
      </c>
      <c r="O253" s="25">
        <f t="shared" si="31"/>
        <v>494.41</v>
      </c>
      <c r="P253" s="25">
        <f t="shared" si="31"/>
        <v>0</v>
      </c>
      <c r="Q253" s="25">
        <f t="shared" si="31"/>
        <v>0</v>
      </c>
      <c r="R253" s="25">
        <f t="shared" si="31"/>
        <v>0</v>
      </c>
      <c r="S253" s="25">
        <f t="shared" si="31"/>
        <v>0</v>
      </c>
      <c r="T253" s="39"/>
      <c r="U253" s="26"/>
      <c r="V253" s="26"/>
    </row>
    <row r="254" spans="1:22" x14ac:dyDescent="0.25">
      <c r="A254" s="12" t="s">
        <v>259</v>
      </c>
      <c r="B254" s="13"/>
      <c r="C254" s="13"/>
      <c r="D254" s="13"/>
      <c r="E254" s="13"/>
      <c r="F254" s="13"/>
      <c r="G254" s="13"/>
      <c r="H254" s="13">
        <v>262</v>
      </c>
      <c r="I254" s="13">
        <v>261.73</v>
      </c>
      <c r="J254" s="13">
        <v>1830</v>
      </c>
      <c r="K254" s="13">
        <v>1826.94</v>
      </c>
      <c r="L254" s="13"/>
      <c r="M254" s="13"/>
      <c r="N254" s="11"/>
      <c r="O254" s="11"/>
      <c r="P254" s="11"/>
      <c r="Q254" s="11"/>
      <c r="R254" s="11"/>
      <c r="S254" s="13"/>
      <c r="T254" s="38">
        <v>3113</v>
      </c>
      <c r="U254" s="7">
        <v>6027</v>
      </c>
      <c r="V254" s="7">
        <v>6121</v>
      </c>
    </row>
    <row r="255" spans="1:22" x14ac:dyDescent="0.25">
      <c r="A255" s="12" t="s">
        <v>222</v>
      </c>
      <c r="B255" s="13"/>
      <c r="C255" s="13"/>
      <c r="D255" s="13"/>
      <c r="E255" s="13"/>
      <c r="F255" s="13"/>
      <c r="G255" s="13"/>
      <c r="H255" s="13">
        <v>1185</v>
      </c>
      <c r="I255" s="13">
        <v>1178.71</v>
      </c>
      <c r="J255" s="13"/>
      <c r="K255" s="13"/>
      <c r="L255" s="13"/>
      <c r="M255" s="13"/>
      <c r="N255" s="11"/>
      <c r="O255" s="11"/>
      <c r="P255" s="11"/>
      <c r="Q255" s="11"/>
      <c r="R255" s="11"/>
      <c r="S255" s="13"/>
      <c r="T255" s="38">
        <v>3111</v>
      </c>
      <c r="U255" s="7">
        <v>6125</v>
      </c>
      <c r="V255" s="7">
        <v>6121</v>
      </c>
    </row>
    <row r="256" spans="1:22" x14ac:dyDescent="0.25">
      <c r="A256" s="12" t="s">
        <v>245</v>
      </c>
      <c r="B256" s="13"/>
      <c r="C256" s="13"/>
      <c r="D256" s="13"/>
      <c r="E256" s="13"/>
      <c r="F256" s="13"/>
      <c r="G256" s="13"/>
      <c r="H256" s="13"/>
      <c r="I256" s="13"/>
      <c r="J256" s="13">
        <v>30</v>
      </c>
      <c r="K256" s="13">
        <v>29.65</v>
      </c>
      <c r="L256" s="13">
        <v>200</v>
      </c>
      <c r="M256" s="13">
        <v>42.23</v>
      </c>
      <c r="N256" s="11"/>
      <c r="O256" s="11"/>
      <c r="P256" s="11"/>
      <c r="Q256" s="11"/>
      <c r="R256" s="11"/>
      <c r="S256" s="13"/>
      <c r="T256" s="38">
        <v>3113</v>
      </c>
      <c r="U256" s="7">
        <v>6040</v>
      </c>
      <c r="V256" s="7">
        <v>6121</v>
      </c>
    </row>
    <row r="257" spans="1:22" x14ac:dyDescent="0.25">
      <c r="A257" s="12" t="s">
        <v>246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>
        <v>1086</v>
      </c>
      <c r="M257" s="13">
        <v>1084</v>
      </c>
      <c r="N257" s="11"/>
      <c r="O257" s="11"/>
      <c r="P257" s="11"/>
      <c r="Q257" s="11"/>
      <c r="R257" s="11"/>
      <c r="S257" s="13"/>
      <c r="T257" s="38">
        <v>3113</v>
      </c>
      <c r="U257" s="7">
        <v>6219</v>
      </c>
      <c r="V257" s="7">
        <v>6121</v>
      </c>
    </row>
    <row r="258" spans="1:22" x14ac:dyDescent="0.25">
      <c r="A258" s="12" t="s">
        <v>247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1">
        <v>650</v>
      </c>
      <c r="O258" s="11">
        <v>494.41</v>
      </c>
      <c r="P258" s="11"/>
      <c r="Q258" s="11"/>
      <c r="R258" s="11"/>
      <c r="S258" s="13"/>
      <c r="T258" s="38">
        <v>3113</v>
      </c>
      <c r="U258" s="7">
        <v>6202</v>
      </c>
      <c r="V258" s="7">
        <v>6121</v>
      </c>
    </row>
    <row r="259" spans="1:22" x14ac:dyDescent="0.25">
      <c r="A259" s="24" t="s">
        <v>25</v>
      </c>
      <c r="B259" s="25">
        <f>SUM(B260:B266)</f>
        <v>0</v>
      </c>
      <c r="C259" s="25">
        <f t="shared" ref="C259:S259" si="32">SUM(C260:C266)</f>
        <v>0</v>
      </c>
      <c r="D259" s="25">
        <f t="shared" si="32"/>
        <v>0</v>
      </c>
      <c r="E259" s="25">
        <f t="shared" si="32"/>
        <v>0</v>
      </c>
      <c r="F259" s="25">
        <f t="shared" si="32"/>
        <v>200</v>
      </c>
      <c r="G259" s="25">
        <f t="shared" si="32"/>
        <v>165.22</v>
      </c>
      <c r="H259" s="25">
        <f t="shared" si="32"/>
        <v>6465</v>
      </c>
      <c r="I259" s="25">
        <f t="shared" si="32"/>
        <v>6392.829999999999</v>
      </c>
      <c r="J259" s="25">
        <f t="shared" si="32"/>
        <v>31190</v>
      </c>
      <c r="K259" s="25">
        <f t="shared" si="32"/>
        <v>31059.13</v>
      </c>
      <c r="L259" s="25">
        <f t="shared" si="32"/>
        <v>1034</v>
      </c>
      <c r="M259" s="25">
        <f t="shared" si="32"/>
        <v>1032.1500000000001</v>
      </c>
      <c r="N259" s="25">
        <f t="shared" si="32"/>
        <v>150</v>
      </c>
      <c r="O259" s="25">
        <f t="shared" si="32"/>
        <v>150</v>
      </c>
      <c r="P259" s="25">
        <f t="shared" si="32"/>
        <v>700</v>
      </c>
      <c r="Q259" s="25">
        <f t="shared" si="32"/>
        <v>700</v>
      </c>
      <c r="R259" s="25">
        <f t="shared" si="32"/>
        <v>49708</v>
      </c>
      <c r="S259" s="25">
        <f t="shared" si="32"/>
        <v>49338.1</v>
      </c>
      <c r="T259" s="39"/>
      <c r="U259" s="26"/>
      <c r="V259" s="26"/>
    </row>
    <row r="260" spans="1:22" ht="11.4" customHeight="1" x14ac:dyDescent="0.25">
      <c r="A260" s="12" t="s">
        <v>215</v>
      </c>
      <c r="B260" s="13"/>
      <c r="C260" s="13"/>
      <c r="D260" s="13"/>
      <c r="E260" s="13"/>
      <c r="F260" s="13">
        <v>200</v>
      </c>
      <c r="G260" s="13">
        <v>165.22</v>
      </c>
      <c r="H260" s="13">
        <v>300</v>
      </c>
      <c r="I260" s="13">
        <v>273.82</v>
      </c>
      <c r="J260" s="13"/>
      <c r="K260" s="13"/>
      <c r="L260" s="13"/>
      <c r="M260" s="13"/>
      <c r="N260" s="11"/>
      <c r="O260" s="11"/>
      <c r="P260" s="11"/>
      <c r="Q260" s="11"/>
      <c r="R260" s="11"/>
      <c r="S260" s="13"/>
      <c r="T260" s="38">
        <v>3111</v>
      </c>
      <c r="U260" s="7">
        <v>6068</v>
      </c>
      <c r="V260" s="7">
        <v>6121</v>
      </c>
    </row>
    <row r="261" spans="1:22" ht="11.4" customHeight="1" x14ac:dyDescent="0.25">
      <c r="A261" s="12" t="s">
        <v>217</v>
      </c>
      <c r="B261" s="13"/>
      <c r="C261" s="13"/>
      <c r="D261" s="13"/>
      <c r="E261" s="13"/>
      <c r="F261" s="13"/>
      <c r="G261" s="13"/>
      <c r="H261" s="13">
        <v>6130</v>
      </c>
      <c r="I261" s="13">
        <v>6088.15</v>
      </c>
      <c r="J261" s="13"/>
      <c r="K261" s="13"/>
      <c r="L261" s="13"/>
      <c r="M261" s="13"/>
      <c r="N261" s="11"/>
      <c r="O261" s="11"/>
      <c r="P261" s="11"/>
      <c r="Q261" s="11"/>
      <c r="R261" s="11"/>
      <c r="S261" s="13"/>
      <c r="T261" s="38">
        <v>3111</v>
      </c>
      <c r="U261" s="7">
        <v>6121</v>
      </c>
      <c r="V261" s="7">
        <v>6121</v>
      </c>
    </row>
    <row r="262" spans="1:22" ht="11.4" customHeight="1" x14ac:dyDescent="0.25">
      <c r="A262" s="12" t="s">
        <v>218</v>
      </c>
      <c r="B262" s="13"/>
      <c r="C262" s="13"/>
      <c r="D262" s="13"/>
      <c r="E262" s="13"/>
      <c r="F262" s="13"/>
      <c r="G262" s="13"/>
      <c r="H262" s="13">
        <v>35</v>
      </c>
      <c r="I262" s="13">
        <v>30.86</v>
      </c>
      <c r="J262" s="13">
        <v>60</v>
      </c>
      <c r="K262" s="13">
        <v>43.15</v>
      </c>
      <c r="L262" s="13">
        <v>1034</v>
      </c>
      <c r="M262" s="13">
        <v>1032.1500000000001</v>
      </c>
      <c r="N262" s="11"/>
      <c r="O262" s="11"/>
      <c r="P262" s="11"/>
      <c r="Q262" s="11"/>
      <c r="R262" s="11"/>
      <c r="S262" s="13"/>
      <c r="T262" s="38">
        <v>3111</v>
      </c>
      <c r="U262" s="7">
        <v>6205</v>
      </c>
      <c r="V262" s="7">
        <v>6121</v>
      </c>
    </row>
    <row r="263" spans="1:22" ht="11.4" customHeight="1" x14ac:dyDescent="0.25">
      <c r="A263" s="12" t="s">
        <v>224</v>
      </c>
      <c r="B263" s="13"/>
      <c r="C263" s="13"/>
      <c r="D263" s="13"/>
      <c r="E263" s="13"/>
      <c r="F263" s="13"/>
      <c r="G263" s="13"/>
      <c r="H263" s="13"/>
      <c r="I263" s="13"/>
      <c r="J263" s="13">
        <v>18060</v>
      </c>
      <c r="K263" s="13">
        <v>18032.91</v>
      </c>
      <c r="L263" s="13"/>
      <c r="M263" s="13"/>
      <c r="N263" s="11"/>
      <c r="O263" s="11"/>
      <c r="P263" s="11"/>
      <c r="Q263" s="11"/>
      <c r="R263" s="11"/>
      <c r="S263" s="13"/>
      <c r="T263" s="38">
        <v>3111</v>
      </c>
      <c r="U263" s="7">
        <v>6706</v>
      </c>
      <c r="V263" s="7">
        <v>6121</v>
      </c>
    </row>
    <row r="264" spans="1:22" ht="11.4" customHeight="1" x14ac:dyDescent="0.25">
      <c r="A264" s="12" t="s">
        <v>248</v>
      </c>
      <c r="B264" s="13"/>
      <c r="C264" s="13"/>
      <c r="D264" s="13"/>
      <c r="E264" s="13"/>
      <c r="F264" s="13"/>
      <c r="G264" s="13"/>
      <c r="H264" s="13"/>
      <c r="I264" s="13"/>
      <c r="J264" s="13">
        <v>13070</v>
      </c>
      <c r="K264" s="13">
        <v>12983.07</v>
      </c>
      <c r="L264" s="13"/>
      <c r="M264" s="13"/>
      <c r="N264" s="11"/>
      <c r="O264" s="11"/>
      <c r="P264" s="11"/>
      <c r="Q264" s="11"/>
      <c r="R264" s="11"/>
      <c r="S264" s="13"/>
      <c r="T264" s="38">
        <v>3111</v>
      </c>
      <c r="U264" s="7">
        <v>6175</v>
      </c>
      <c r="V264" s="7">
        <v>6121</v>
      </c>
    </row>
    <row r="265" spans="1:22" ht="11.4" customHeight="1" x14ac:dyDescent="0.25">
      <c r="A265" s="12" t="s">
        <v>249</v>
      </c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31">
        <v>150</v>
      </c>
      <c r="O265" s="31">
        <v>150</v>
      </c>
      <c r="P265" s="11">
        <v>700</v>
      </c>
      <c r="Q265" s="11">
        <v>700</v>
      </c>
      <c r="R265" s="11"/>
      <c r="S265" s="13"/>
      <c r="T265" s="38">
        <v>3111</v>
      </c>
      <c r="U265" s="7">
        <v>6221</v>
      </c>
      <c r="V265" s="7">
        <v>6351</v>
      </c>
    </row>
    <row r="266" spans="1:22" ht="11.4" customHeight="1" x14ac:dyDescent="0.25">
      <c r="A266" s="12" t="s">
        <v>250</v>
      </c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1"/>
      <c r="O266" s="11"/>
      <c r="P266" s="11"/>
      <c r="Q266" s="11"/>
      <c r="R266" s="11">
        <v>49708</v>
      </c>
      <c r="S266" s="13">
        <v>49338.1</v>
      </c>
      <c r="T266" s="38">
        <v>3111</v>
      </c>
      <c r="U266" s="7">
        <v>6174</v>
      </c>
      <c r="V266" s="7">
        <v>6121</v>
      </c>
    </row>
    <row r="267" spans="1:22" x14ac:dyDescent="0.25">
      <c r="A267" s="24" t="s">
        <v>27</v>
      </c>
      <c r="B267" s="25">
        <f>SUM(B268:B275)</f>
        <v>0</v>
      </c>
      <c r="C267" s="25">
        <f t="shared" ref="C267:S267" si="33">SUM(C268:C275)</f>
        <v>0</v>
      </c>
      <c r="D267" s="25">
        <f t="shared" si="33"/>
        <v>0</v>
      </c>
      <c r="E267" s="25">
        <f t="shared" si="33"/>
        <v>0</v>
      </c>
      <c r="F267" s="25">
        <f t="shared" si="33"/>
        <v>0</v>
      </c>
      <c r="G267" s="25">
        <f t="shared" si="33"/>
        <v>0</v>
      </c>
      <c r="H267" s="25">
        <f t="shared" si="33"/>
        <v>455</v>
      </c>
      <c r="I267" s="25">
        <f t="shared" si="33"/>
        <v>432.76</v>
      </c>
      <c r="J267" s="25">
        <f t="shared" si="33"/>
        <v>5467</v>
      </c>
      <c r="K267" s="25">
        <f t="shared" si="33"/>
        <v>5343.21</v>
      </c>
      <c r="L267" s="25">
        <f t="shared" si="33"/>
        <v>1286</v>
      </c>
      <c r="M267" s="25">
        <f t="shared" si="33"/>
        <v>1126.23</v>
      </c>
      <c r="N267" s="25">
        <f t="shared" si="33"/>
        <v>10100</v>
      </c>
      <c r="O267" s="25">
        <f t="shared" si="33"/>
        <v>8386.35</v>
      </c>
      <c r="P267" s="25">
        <f t="shared" si="33"/>
        <v>560</v>
      </c>
      <c r="Q267" s="25">
        <f t="shared" si="33"/>
        <v>489.36770999999999</v>
      </c>
      <c r="R267" s="25">
        <f t="shared" si="33"/>
        <v>430</v>
      </c>
      <c r="S267" s="25">
        <f t="shared" si="33"/>
        <v>424.74</v>
      </c>
      <c r="T267" s="39"/>
      <c r="U267" s="26"/>
      <c r="V267" s="26"/>
    </row>
    <row r="268" spans="1:22" x14ac:dyDescent="0.25">
      <c r="A268" s="12" t="s">
        <v>220</v>
      </c>
      <c r="B268" s="13"/>
      <c r="C268" s="13"/>
      <c r="D268" s="13"/>
      <c r="E268" s="13"/>
      <c r="F268" s="13"/>
      <c r="G268" s="13"/>
      <c r="H268" s="13">
        <v>320</v>
      </c>
      <c r="I268" s="13">
        <v>300.69</v>
      </c>
      <c r="J268" s="13"/>
      <c r="K268" s="13"/>
      <c r="L268" s="13"/>
      <c r="M268" s="13"/>
      <c r="N268" s="11"/>
      <c r="O268" s="11"/>
      <c r="P268" s="11"/>
      <c r="Q268" s="11"/>
      <c r="R268" s="11"/>
      <c r="S268" s="13"/>
      <c r="T268" s="38">
        <v>3111</v>
      </c>
      <c r="U268" s="7">
        <v>6086</v>
      </c>
      <c r="V268" s="7">
        <v>6121</v>
      </c>
    </row>
    <row r="269" spans="1:22" x14ac:dyDescent="0.25">
      <c r="A269" s="12" t="s">
        <v>219</v>
      </c>
      <c r="B269" s="13"/>
      <c r="C269" s="13"/>
      <c r="D269" s="13"/>
      <c r="E269" s="13"/>
      <c r="F269" s="13"/>
      <c r="G269" s="13"/>
      <c r="H269" s="13">
        <v>100</v>
      </c>
      <c r="I269" s="13">
        <v>100</v>
      </c>
      <c r="J269" s="13"/>
      <c r="K269" s="13"/>
      <c r="L269" s="13"/>
      <c r="M269" s="13"/>
      <c r="N269" s="11"/>
      <c r="O269" s="11"/>
      <c r="P269" s="11"/>
      <c r="Q269" s="11"/>
      <c r="R269" s="11"/>
      <c r="S269" s="13"/>
      <c r="T269" s="38">
        <v>3111</v>
      </c>
      <c r="U269" s="7">
        <v>6123</v>
      </c>
      <c r="V269" s="7">
        <v>6121</v>
      </c>
    </row>
    <row r="270" spans="1:22" x14ac:dyDescent="0.25">
      <c r="A270" s="12" t="s">
        <v>221</v>
      </c>
      <c r="B270" s="13"/>
      <c r="C270" s="13"/>
      <c r="D270" s="13"/>
      <c r="E270" s="13"/>
      <c r="F270" s="13"/>
      <c r="G270" s="13"/>
      <c r="H270" s="13">
        <v>35</v>
      </c>
      <c r="I270" s="13">
        <v>32.07</v>
      </c>
      <c r="J270" s="13">
        <v>60</v>
      </c>
      <c r="K270" s="13">
        <v>39.770000000000003</v>
      </c>
      <c r="L270" s="13">
        <v>1086</v>
      </c>
      <c r="M270" s="13">
        <v>1084</v>
      </c>
      <c r="N270" s="11"/>
      <c r="O270" s="11"/>
      <c r="P270" s="11"/>
      <c r="Q270" s="11"/>
      <c r="R270" s="11"/>
      <c r="S270" s="13"/>
      <c r="T270" s="38">
        <v>3111</v>
      </c>
      <c r="U270" s="7">
        <v>6206</v>
      </c>
      <c r="V270" s="7">
        <v>6121</v>
      </c>
    </row>
    <row r="271" spans="1:22" x14ac:dyDescent="0.25">
      <c r="A271" s="12" t="s">
        <v>254</v>
      </c>
      <c r="B271" s="13"/>
      <c r="C271" s="13"/>
      <c r="D271" s="13"/>
      <c r="E271" s="13"/>
      <c r="F271" s="13"/>
      <c r="G271" s="13"/>
      <c r="H271" s="13"/>
      <c r="I271" s="13"/>
      <c r="J271" s="13">
        <v>5265</v>
      </c>
      <c r="K271" s="13">
        <v>5161.87</v>
      </c>
      <c r="L271" s="13"/>
      <c r="M271" s="13"/>
      <c r="N271" s="11"/>
      <c r="O271" s="11"/>
      <c r="P271" s="11"/>
      <c r="Q271" s="11"/>
      <c r="R271" s="11"/>
      <c r="S271" s="13"/>
      <c r="T271" s="38">
        <v>3111</v>
      </c>
      <c r="U271" s="7">
        <v>6086</v>
      </c>
      <c r="V271" s="7">
        <v>6121</v>
      </c>
    </row>
    <row r="272" spans="1:22" x14ac:dyDescent="0.25">
      <c r="A272" s="12" t="s">
        <v>263</v>
      </c>
      <c r="B272" s="13"/>
      <c r="C272" s="13"/>
      <c r="D272" s="13"/>
      <c r="E272" s="13"/>
      <c r="F272" s="13"/>
      <c r="G272" s="13"/>
      <c r="H272" s="13"/>
      <c r="I272" s="13"/>
      <c r="J272" s="13">
        <v>142</v>
      </c>
      <c r="K272" s="13">
        <v>141.57</v>
      </c>
      <c r="L272" s="13">
        <v>200</v>
      </c>
      <c r="M272" s="13">
        <v>42.23</v>
      </c>
      <c r="N272" s="11">
        <v>9500</v>
      </c>
      <c r="O272" s="11">
        <v>8364.17</v>
      </c>
      <c r="P272" s="11"/>
      <c r="Q272" s="11"/>
      <c r="R272" s="11"/>
      <c r="S272" s="13"/>
      <c r="T272" s="38">
        <v>3111</v>
      </c>
      <c r="U272" s="7">
        <v>6209</v>
      </c>
      <c r="V272" s="7">
        <v>6121</v>
      </c>
    </row>
    <row r="273" spans="1:22" x14ac:dyDescent="0.25">
      <c r="A273" s="12" t="s">
        <v>253</v>
      </c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1">
        <v>600</v>
      </c>
      <c r="O273" s="11">
        <v>22.18</v>
      </c>
      <c r="P273" s="11">
        <v>460</v>
      </c>
      <c r="Q273" s="11">
        <v>397.10521</v>
      </c>
      <c r="R273" s="11">
        <v>333</v>
      </c>
      <c r="S273" s="13">
        <v>332.84</v>
      </c>
      <c r="T273" s="38">
        <v>3111</v>
      </c>
      <c r="U273" s="7">
        <v>6127</v>
      </c>
      <c r="V273" s="7">
        <v>6122</v>
      </c>
    </row>
    <row r="274" spans="1:22" x14ac:dyDescent="0.25">
      <c r="A274" s="12" t="s">
        <v>252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1"/>
      <c r="O274" s="11"/>
      <c r="P274" s="11">
        <v>100</v>
      </c>
      <c r="Q274" s="11">
        <v>92.262500000000003</v>
      </c>
      <c r="R274" s="11">
        <v>7</v>
      </c>
      <c r="S274" s="13">
        <v>6.37</v>
      </c>
      <c r="T274" s="38">
        <v>3111</v>
      </c>
      <c r="U274" s="7">
        <v>6210</v>
      </c>
      <c r="V274" s="7">
        <v>6121</v>
      </c>
    </row>
    <row r="275" spans="1:22" x14ac:dyDescent="0.25">
      <c r="A275" s="12" t="s">
        <v>251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1"/>
      <c r="O275" s="11"/>
      <c r="P275" s="11"/>
      <c r="Q275" s="11"/>
      <c r="R275" s="11">
        <v>90</v>
      </c>
      <c r="S275" s="13">
        <v>85.53</v>
      </c>
      <c r="T275" s="38">
        <v>3111</v>
      </c>
      <c r="U275" s="7">
        <v>6035</v>
      </c>
      <c r="V275" s="7">
        <v>6121</v>
      </c>
    </row>
    <row r="276" spans="1:22" x14ac:dyDescent="0.25">
      <c r="A276" s="24" t="s">
        <v>28</v>
      </c>
      <c r="B276" s="25">
        <f>SUM(B277:B279)</f>
        <v>50</v>
      </c>
      <c r="C276" s="25">
        <f t="shared" ref="C276:S276" si="34">SUM(C277:C279)</f>
        <v>7.26</v>
      </c>
      <c r="D276" s="25">
        <f t="shared" si="34"/>
        <v>10700</v>
      </c>
      <c r="E276" s="25">
        <f t="shared" si="34"/>
        <v>9564.33</v>
      </c>
      <c r="F276" s="25">
        <f t="shared" si="34"/>
        <v>0</v>
      </c>
      <c r="G276" s="25">
        <f t="shared" si="34"/>
        <v>0</v>
      </c>
      <c r="H276" s="25">
        <f t="shared" si="34"/>
        <v>0</v>
      </c>
      <c r="I276" s="25">
        <f t="shared" si="34"/>
        <v>0</v>
      </c>
      <c r="J276" s="25">
        <f t="shared" si="34"/>
        <v>0</v>
      </c>
      <c r="K276" s="25">
        <f t="shared" si="34"/>
        <v>0</v>
      </c>
      <c r="L276" s="25">
        <f t="shared" si="34"/>
        <v>6498</v>
      </c>
      <c r="M276" s="25">
        <f t="shared" si="34"/>
        <v>6448.63</v>
      </c>
      <c r="N276" s="25">
        <f t="shared" si="34"/>
        <v>0</v>
      </c>
      <c r="O276" s="25">
        <f t="shared" si="34"/>
        <v>0</v>
      </c>
      <c r="P276" s="25">
        <f t="shared" si="34"/>
        <v>0</v>
      </c>
      <c r="Q276" s="25">
        <f t="shared" si="34"/>
        <v>0</v>
      </c>
      <c r="R276" s="25">
        <f t="shared" si="34"/>
        <v>0</v>
      </c>
      <c r="S276" s="25">
        <f t="shared" si="34"/>
        <v>0</v>
      </c>
      <c r="T276" s="39"/>
      <c r="U276" s="26"/>
      <c r="V276" s="26"/>
    </row>
    <row r="277" spans="1:22" x14ac:dyDescent="0.25">
      <c r="A277" s="12" t="s">
        <v>47</v>
      </c>
      <c r="B277" s="13">
        <v>50</v>
      </c>
      <c r="C277" s="13">
        <v>7.26</v>
      </c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1"/>
      <c r="O277" s="11"/>
      <c r="P277" s="11"/>
      <c r="Q277" s="11"/>
      <c r="R277" s="11"/>
      <c r="S277" s="13"/>
      <c r="T277" s="38">
        <v>3111</v>
      </c>
      <c r="U277" s="7">
        <v>6032</v>
      </c>
      <c r="V277" s="7">
        <v>6121</v>
      </c>
    </row>
    <row r="278" spans="1:22" x14ac:dyDescent="0.25">
      <c r="A278" s="12" t="s">
        <v>211</v>
      </c>
      <c r="B278" s="13"/>
      <c r="C278" s="13"/>
      <c r="D278" s="13">
        <v>10700</v>
      </c>
      <c r="E278" s="13">
        <v>9564.33</v>
      </c>
      <c r="F278" s="13"/>
      <c r="G278" s="13"/>
      <c r="H278" s="13"/>
      <c r="I278" s="13"/>
      <c r="J278" s="13"/>
      <c r="K278" s="13"/>
      <c r="L278" s="13"/>
      <c r="M278" s="13"/>
      <c r="N278" s="11"/>
      <c r="O278" s="11"/>
      <c r="P278" s="11"/>
      <c r="Q278" s="11"/>
      <c r="R278" s="11"/>
      <c r="S278" s="13"/>
      <c r="T278" s="38">
        <v>3111</v>
      </c>
      <c r="U278" s="7">
        <v>6166</v>
      </c>
      <c r="V278" s="7">
        <v>6121</v>
      </c>
    </row>
    <row r="279" spans="1:22" x14ac:dyDescent="0.25">
      <c r="A279" s="12" t="s">
        <v>226</v>
      </c>
      <c r="B279" s="13"/>
      <c r="C279" s="13"/>
      <c r="D279" s="13"/>
      <c r="E279" s="13"/>
      <c r="F279" s="13" t="s">
        <v>212</v>
      </c>
      <c r="G279" s="13"/>
      <c r="H279" s="13"/>
      <c r="I279" s="13"/>
      <c r="J279" s="13"/>
      <c r="K279" s="13"/>
      <c r="L279" s="13">
        <v>6498</v>
      </c>
      <c r="M279" s="13">
        <v>6448.63</v>
      </c>
      <c r="N279" s="11"/>
      <c r="O279" s="11"/>
      <c r="P279" s="11"/>
      <c r="Q279" s="11"/>
      <c r="R279" s="11"/>
      <c r="S279" s="13"/>
      <c r="T279" s="38">
        <v>3111</v>
      </c>
      <c r="U279" s="7">
        <v>6712</v>
      </c>
      <c r="V279" s="7">
        <v>6121</v>
      </c>
    </row>
    <row r="280" spans="1:22" x14ac:dyDescent="0.25">
      <c r="A280" s="24" t="s">
        <v>29</v>
      </c>
      <c r="B280" s="25">
        <f t="shared" ref="B280:R280" si="35">SUM(B281:B285)</f>
        <v>0</v>
      </c>
      <c r="C280" s="25">
        <f t="shared" si="35"/>
        <v>0</v>
      </c>
      <c r="D280" s="25">
        <f t="shared" si="35"/>
        <v>34</v>
      </c>
      <c r="E280" s="25">
        <f t="shared" si="35"/>
        <v>28</v>
      </c>
      <c r="F280" s="25">
        <f t="shared" si="35"/>
        <v>352</v>
      </c>
      <c r="G280" s="25">
        <f t="shared" si="35"/>
        <v>351.17</v>
      </c>
      <c r="H280" s="25">
        <f t="shared" si="35"/>
        <v>0</v>
      </c>
      <c r="I280" s="25">
        <f t="shared" si="35"/>
        <v>0</v>
      </c>
      <c r="J280" s="25">
        <f t="shared" si="35"/>
        <v>1606</v>
      </c>
      <c r="K280" s="25">
        <f t="shared" si="35"/>
        <v>1568.39</v>
      </c>
      <c r="L280" s="25">
        <f t="shared" si="35"/>
        <v>0</v>
      </c>
      <c r="M280" s="25">
        <f t="shared" si="35"/>
        <v>0</v>
      </c>
      <c r="N280" s="25">
        <f t="shared" si="35"/>
        <v>0</v>
      </c>
      <c r="O280" s="25">
        <f t="shared" si="35"/>
        <v>0</v>
      </c>
      <c r="P280" s="25">
        <f t="shared" si="35"/>
        <v>1500</v>
      </c>
      <c r="Q280" s="25">
        <f t="shared" si="35"/>
        <v>1519.6955</v>
      </c>
      <c r="R280" s="25">
        <f t="shared" si="35"/>
        <v>0</v>
      </c>
      <c r="S280" s="25">
        <f>SUM(S281:S285)</f>
        <v>0</v>
      </c>
      <c r="T280" s="39"/>
      <c r="U280" s="26"/>
      <c r="V280" s="26"/>
    </row>
    <row r="281" spans="1:22" x14ac:dyDescent="0.25">
      <c r="A281" s="12" t="s">
        <v>48</v>
      </c>
      <c r="B281" s="13"/>
      <c r="C281" s="13"/>
      <c r="D281" s="13">
        <v>34</v>
      </c>
      <c r="E281" s="13">
        <v>28</v>
      </c>
      <c r="F281" s="13">
        <v>352</v>
      </c>
      <c r="G281" s="13">
        <v>351.17</v>
      </c>
      <c r="H281" s="13"/>
      <c r="I281" s="13"/>
      <c r="J281" s="13"/>
      <c r="K281" s="13"/>
      <c r="L281" s="13"/>
      <c r="M281" s="13"/>
      <c r="N281" s="11"/>
      <c r="O281" s="11"/>
      <c r="P281" s="11"/>
      <c r="Q281" s="11"/>
      <c r="R281" s="11"/>
      <c r="S281" s="13"/>
      <c r="T281" s="38">
        <v>3111</v>
      </c>
      <c r="U281" s="7">
        <v>6183</v>
      </c>
      <c r="V281" s="7">
        <v>6121</v>
      </c>
    </row>
    <row r="282" spans="1:22" x14ac:dyDescent="0.25">
      <c r="A282" s="12" t="s">
        <v>258</v>
      </c>
      <c r="B282" s="13"/>
      <c r="C282" s="13"/>
      <c r="D282" s="13"/>
      <c r="E282" s="13"/>
      <c r="F282" s="13"/>
      <c r="G282" s="13"/>
      <c r="H282" s="13"/>
      <c r="I282" s="13"/>
      <c r="J282" s="13">
        <v>56</v>
      </c>
      <c r="K282" s="13">
        <v>55.66</v>
      </c>
      <c r="L282" s="13"/>
      <c r="M282" s="13"/>
      <c r="N282" s="11"/>
      <c r="O282" s="11"/>
      <c r="P282" s="11"/>
      <c r="Q282" s="11"/>
      <c r="R282" s="11"/>
      <c r="S282" s="13"/>
      <c r="T282" s="38">
        <v>3111</v>
      </c>
      <c r="U282" s="7">
        <v>6125</v>
      </c>
      <c r="V282" s="7"/>
    </row>
    <row r="283" spans="1:22" x14ac:dyDescent="0.25">
      <c r="A283" s="12" t="s">
        <v>257</v>
      </c>
      <c r="B283" s="13"/>
      <c r="C283" s="13"/>
      <c r="D283" s="13"/>
      <c r="E283" s="13"/>
      <c r="F283" s="13"/>
      <c r="G283" s="13"/>
      <c r="H283" s="13"/>
      <c r="I283" s="13"/>
      <c r="J283" s="13">
        <v>1450</v>
      </c>
      <c r="K283" s="13">
        <v>1412.73</v>
      </c>
      <c r="L283" s="13"/>
      <c r="M283" s="13"/>
      <c r="N283" s="11"/>
      <c r="O283" s="11"/>
      <c r="P283" s="11"/>
      <c r="Q283" s="11"/>
      <c r="R283" s="11"/>
      <c r="S283" s="13"/>
      <c r="T283" s="38">
        <v>3111</v>
      </c>
      <c r="U283" s="7">
        <v>6045</v>
      </c>
      <c r="V283" s="7">
        <v>6121</v>
      </c>
    </row>
    <row r="284" spans="1:22" x14ac:dyDescent="0.25">
      <c r="A284" s="12" t="s">
        <v>256</v>
      </c>
      <c r="B284" s="13"/>
      <c r="C284" s="13"/>
      <c r="D284" s="13"/>
      <c r="E284" s="13"/>
      <c r="F284" s="13"/>
      <c r="G284" s="13"/>
      <c r="H284" s="13"/>
      <c r="I284" s="13"/>
      <c r="J284" s="13">
        <v>100</v>
      </c>
      <c r="K284" s="13">
        <v>100</v>
      </c>
      <c r="L284" s="13"/>
      <c r="M284" s="13"/>
      <c r="N284" s="11"/>
      <c r="O284" s="11"/>
      <c r="P284" s="11"/>
      <c r="Q284" s="11"/>
      <c r="R284" s="11"/>
      <c r="S284" s="13"/>
      <c r="T284" s="38">
        <v>3111</v>
      </c>
      <c r="U284" s="7">
        <v>6046</v>
      </c>
      <c r="V284" s="7">
        <v>6351</v>
      </c>
    </row>
    <row r="285" spans="1:22" x14ac:dyDescent="0.25">
      <c r="A285" s="12" t="s">
        <v>255</v>
      </c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1"/>
      <c r="O285" s="11"/>
      <c r="P285" s="11">
        <v>1500</v>
      </c>
      <c r="Q285" s="11">
        <v>1519.6955</v>
      </c>
      <c r="R285" s="11"/>
      <c r="S285" s="13"/>
      <c r="T285" s="38">
        <v>3111</v>
      </c>
      <c r="U285" s="7">
        <v>6174</v>
      </c>
      <c r="V285" s="7">
        <v>6121</v>
      </c>
    </row>
    <row r="286" spans="1:22" x14ac:dyDescent="0.25">
      <c r="A286" s="24" t="s">
        <v>92</v>
      </c>
      <c r="B286" s="25">
        <f>SUM(B287:B289)</f>
        <v>5.38</v>
      </c>
      <c r="C286" s="25">
        <f t="shared" ref="C286:S286" si="36">SUM(C287:C289)</f>
        <v>5.35</v>
      </c>
      <c r="D286" s="25">
        <f t="shared" si="36"/>
        <v>0</v>
      </c>
      <c r="E286" s="25">
        <f t="shared" si="36"/>
        <v>0</v>
      </c>
      <c r="F286" s="25">
        <f t="shared" si="36"/>
        <v>0</v>
      </c>
      <c r="G286" s="25">
        <f t="shared" si="36"/>
        <v>0</v>
      </c>
      <c r="H286" s="25">
        <f t="shared" si="36"/>
        <v>0</v>
      </c>
      <c r="I286" s="25">
        <f t="shared" si="36"/>
        <v>0</v>
      </c>
      <c r="J286" s="25">
        <f t="shared" si="36"/>
        <v>35</v>
      </c>
      <c r="K286" s="25">
        <f t="shared" si="36"/>
        <v>34.5</v>
      </c>
      <c r="L286" s="25">
        <f t="shared" si="36"/>
        <v>1130</v>
      </c>
      <c r="M286" s="25">
        <f t="shared" si="36"/>
        <v>1101.0999999999999</v>
      </c>
      <c r="N286" s="25">
        <f t="shared" si="36"/>
        <v>400</v>
      </c>
      <c r="O286" s="25">
        <f t="shared" si="36"/>
        <v>0</v>
      </c>
      <c r="P286" s="25">
        <f t="shared" si="36"/>
        <v>300</v>
      </c>
      <c r="Q286" s="25">
        <f t="shared" si="36"/>
        <v>234.74</v>
      </c>
      <c r="R286" s="25">
        <f t="shared" si="36"/>
        <v>2380</v>
      </c>
      <c r="S286" s="25">
        <f t="shared" si="36"/>
        <v>2074.81</v>
      </c>
      <c r="T286" s="39"/>
      <c r="U286" s="26"/>
      <c r="V286" s="26"/>
    </row>
    <row r="287" spans="1:22" x14ac:dyDescent="0.25">
      <c r="A287" s="12" t="s">
        <v>210</v>
      </c>
      <c r="B287" s="13">
        <v>5.38</v>
      </c>
      <c r="C287" s="13">
        <v>5.35</v>
      </c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1"/>
      <c r="O287" s="11"/>
      <c r="P287" s="11"/>
      <c r="Q287" s="11"/>
      <c r="R287" s="11"/>
      <c r="S287" s="13"/>
      <c r="T287" s="38" t="s">
        <v>107</v>
      </c>
      <c r="U287" s="7"/>
      <c r="V287" s="7"/>
    </row>
    <row r="288" spans="1:22" x14ac:dyDescent="0.25">
      <c r="A288" s="29" t="s">
        <v>266</v>
      </c>
      <c r="B288" s="30"/>
      <c r="C288" s="30"/>
      <c r="D288" s="30"/>
      <c r="E288" s="30"/>
      <c r="F288" s="30"/>
      <c r="G288" s="30"/>
      <c r="H288" s="30"/>
      <c r="I288" s="30"/>
      <c r="J288" s="30">
        <v>35</v>
      </c>
      <c r="K288" s="30">
        <v>34.5</v>
      </c>
      <c r="L288" s="30">
        <v>1130</v>
      </c>
      <c r="M288" s="30">
        <v>1101.0999999999999</v>
      </c>
      <c r="N288" s="31">
        <v>400</v>
      </c>
      <c r="O288" s="31">
        <v>0</v>
      </c>
      <c r="P288" s="31">
        <v>300</v>
      </c>
      <c r="Q288" s="31">
        <v>234.74</v>
      </c>
      <c r="R288" s="31">
        <v>2230</v>
      </c>
      <c r="S288" s="30">
        <v>1924.81</v>
      </c>
      <c r="T288" s="38">
        <v>3111</v>
      </c>
      <c r="U288" s="7">
        <v>6049</v>
      </c>
      <c r="V288" s="7">
        <v>6121</v>
      </c>
    </row>
    <row r="289" spans="1:22" x14ac:dyDescent="0.25">
      <c r="A289" s="29" t="s">
        <v>228</v>
      </c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1"/>
      <c r="O289" s="31"/>
      <c r="P289" s="31"/>
      <c r="Q289" s="31"/>
      <c r="R289" s="31">
        <v>150</v>
      </c>
      <c r="S289" s="30">
        <v>150</v>
      </c>
      <c r="T289" s="38">
        <v>3113</v>
      </c>
      <c r="U289" s="7">
        <v>6074</v>
      </c>
      <c r="V289" s="7">
        <v>6351</v>
      </c>
    </row>
    <row r="290" spans="1:22" ht="30" customHeight="1" thickBot="1" x14ac:dyDescent="0.3">
      <c r="A290" s="46"/>
      <c r="B290" s="45"/>
      <c r="C290" s="45"/>
      <c r="D290" s="47"/>
      <c r="E290" s="31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</row>
    <row r="291" spans="1:22" s="15" customFormat="1" ht="16.8" thickBot="1" x14ac:dyDescent="0.4">
      <c r="A291" s="56" t="s">
        <v>271</v>
      </c>
      <c r="B291" s="53">
        <v>2014</v>
      </c>
      <c r="C291" s="53" t="s">
        <v>1</v>
      </c>
      <c r="D291" s="53">
        <v>2015</v>
      </c>
      <c r="E291" s="53" t="s">
        <v>2</v>
      </c>
      <c r="F291" s="53">
        <v>2016</v>
      </c>
      <c r="G291" s="53" t="s">
        <v>3</v>
      </c>
      <c r="H291" s="53">
        <v>2017</v>
      </c>
      <c r="I291" s="53" t="s">
        <v>4</v>
      </c>
      <c r="J291" s="53">
        <v>2018</v>
      </c>
      <c r="K291" s="53" t="s">
        <v>5</v>
      </c>
      <c r="L291" s="53">
        <v>2019</v>
      </c>
      <c r="M291" s="53" t="s">
        <v>6</v>
      </c>
      <c r="N291" s="53">
        <v>2020</v>
      </c>
      <c r="O291" s="54" t="s">
        <v>7</v>
      </c>
      <c r="P291" s="54">
        <v>2021</v>
      </c>
      <c r="Q291" s="54" t="s">
        <v>8</v>
      </c>
      <c r="R291" s="54">
        <v>2022</v>
      </c>
      <c r="S291" s="55" t="s">
        <v>188</v>
      </c>
    </row>
    <row r="292" spans="1:22" ht="15.6" x14ac:dyDescent="0.3">
      <c r="A292" s="49" t="s">
        <v>268</v>
      </c>
      <c r="B292" s="9">
        <v>355887</v>
      </c>
      <c r="C292" s="9">
        <v>327110.90999999997</v>
      </c>
      <c r="D292" s="9">
        <v>490726</v>
      </c>
      <c r="E292" s="9">
        <v>468332.89</v>
      </c>
      <c r="F292" s="9">
        <v>376599</v>
      </c>
      <c r="G292" s="9">
        <v>341308.63</v>
      </c>
      <c r="H292" s="9">
        <v>424018</v>
      </c>
      <c r="I292" s="9">
        <v>424881</v>
      </c>
      <c r="J292" s="9">
        <v>548616</v>
      </c>
      <c r="K292" s="9">
        <v>487333.77</v>
      </c>
      <c r="L292" s="9">
        <v>660759</v>
      </c>
      <c r="M292" s="9">
        <v>587613.66</v>
      </c>
      <c r="N292" s="9">
        <v>695899</v>
      </c>
      <c r="O292" s="9">
        <v>616787.9</v>
      </c>
      <c r="P292" s="9">
        <v>522139</v>
      </c>
      <c r="Q292" s="9">
        <v>453551.15</v>
      </c>
      <c r="R292" s="9">
        <v>643817</v>
      </c>
      <c r="S292" s="50">
        <v>559857.16</v>
      </c>
    </row>
    <row r="293" spans="1:22" ht="15.6" x14ac:dyDescent="0.3">
      <c r="A293" s="19" t="s">
        <v>12</v>
      </c>
      <c r="B293" s="13">
        <f t="shared" ref="B293:S293" si="37">B221+B4</f>
        <v>29509.38</v>
      </c>
      <c r="C293" s="13">
        <f t="shared" si="37"/>
        <v>29487.9</v>
      </c>
      <c r="D293" s="13">
        <f t="shared" si="37"/>
        <v>68101</v>
      </c>
      <c r="E293" s="13">
        <f t="shared" si="37"/>
        <v>66340.680000000008</v>
      </c>
      <c r="F293" s="13">
        <f t="shared" si="37"/>
        <v>37225</v>
      </c>
      <c r="G293" s="13">
        <f t="shared" si="37"/>
        <v>36721.979999999989</v>
      </c>
      <c r="H293" s="13">
        <f t="shared" si="37"/>
        <v>97438</v>
      </c>
      <c r="I293" s="13">
        <f t="shared" si="37"/>
        <v>98742.62999999999</v>
      </c>
      <c r="J293" s="13">
        <f t="shared" si="37"/>
        <v>127488</v>
      </c>
      <c r="K293" s="13">
        <f t="shared" si="37"/>
        <v>118063.65000000001</v>
      </c>
      <c r="L293" s="13">
        <f t="shared" si="37"/>
        <v>185405.81</v>
      </c>
      <c r="M293" s="13">
        <f t="shared" si="37"/>
        <v>178198.64</v>
      </c>
      <c r="N293" s="13">
        <f t="shared" si="37"/>
        <v>174345</v>
      </c>
      <c r="O293" s="13">
        <f t="shared" si="37"/>
        <v>166498.44</v>
      </c>
      <c r="P293" s="13">
        <f t="shared" si="37"/>
        <v>54895</v>
      </c>
      <c r="Q293" s="13">
        <f t="shared" si="37"/>
        <v>53446.765059999998</v>
      </c>
      <c r="R293" s="13">
        <f t="shared" si="37"/>
        <v>116746</v>
      </c>
      <c r="S293" s="48">
        <f t="shared" si="37"/>
        <v>123243.79999999999</v>
      </c>
    </row>
    <row r="294" spans="1:22" ht="16.2" thickBot="1" x14ac:dyDescent="0.35">
      <c r="A294" s="20" t="s">
        <v>13</v>
      </c>
      <c r="B294" s="51">
        <f>B293/B292*100</f>
        <v>8.2917836279493216</v>
      </c>
      <c r="C294" s="51">
        <f t="shared" ref="C294:S294" si="38">C293/C292*100</f>
        <v>9.0146488846856254</v>
      </c>
      <c r="D294" s="51">
        <f t="shared" si="38"/>
        <v>13.877601757396185</v>
      </c>
      <c r="E294" s="51">
        <f t="shared" si="38"/>
        <v>14.165283160018936</v>
      </c>
      <c r="F294" s="51">
        <f t="shared" si="38"/>
        <v>9.8845190773209701</v>
      </c>
      <c r="G294" s="51">
        <f t="shared" si="38"/>
        <v>10.759171252130363</v>
      </c>
      <c r="H294" s="51">
        <f t="shared" si="38"/>
        <v>22.97968482470084</v>
      </c>
      <c r="I294" s="51">
        <f t="shared" si="38"/>
        <v>23.240067218821267</v>
      </c>
      <c r="J294" s="51">
        <f t="shared" si="38"/>
        <v>23.238111903407848</v>
      </c>
      <c r="K294" s="51">
        <f t="shared" si="38"/>
        <v>24.226445460572126</v>
      </c>
      <c r="L294" s="51">
        <f t="shared" si="38"/>
        <v>28.05952094485281</v>
      </c>
      <c r="M294" s="51">
        <f t="shared" si="38"/>
        <v>30.32581645566238</v>
      </c>
      <c r="N294" s="51">
        <f t="shared" si="38"/>
        <v>25.053204559857107</v>
      </c>
      <c r="O294" s="51">
        <f t="shared" si="38"/>
        <v>26.994440066025938</v>
      </c>
      <c r="P294" s="51">
        <f t="shared" si="38"/>
        <v>10.51348395733703</v>
      </c>
      <c r="Q294" s="51">
        <f t="shared" si="38"/>
        <v>11.784065603184999</v>
      </c>
      <c r="R294" s="51">
        <f t="shared" si="38"/>
        <v>18.133413687429815</v>
      </c>
      <c r="S294" s="52">
        <f t="shared" si="38"/>
        <v>22.013436427248688</v>
      </c>
    </row>
    <row r="295" spans="1:22" ht="15.6" x14ac:dyDescent="0.3">
      <c r="A295" s="49" t="s">
        <v>270</v>
      </c>
      <c r="B295" s="9">
        <v>283042</v>
      </c>
      <c r="C295" s="9">
        <v>262693.96999999997</v>
      </c>
      <c r="D295" s="9">
        <v>300251</v>
      </c>
      <c r="E295" s="9">
        <v>282375.01</v>
      </c>
      <c r="F295" s="9">
        <v>304030</v>
      </c>
      <c r="G295" s="9">
        <v>280589.33</v>
      </c>
      <c r="H295" s="9">
        <v>326279</v>
      </c>
      <c r="I295" s="9">
        <v>348995</v>
      </c>
      <c r="J295" s="9">
        <v>386392</v>
      </c>
      <c r="K295" s="9">
        <v>333177.73</v>
      </c>
      <c r="L295" s="9">
        <v>421712</v>
      </c>
      <c r="M295" s="9">
        <v>366374.72</v>
      </c>
      <c r="N295" s="10">
        <v>424797</v>
      </c>
      <c r="O295" s="10">
        <v>360385.12</v>
      </c>
      <c r="P295" s="10">
        <v>433745</v>
      </c>
      <c r="Q295" s="10">
        <v>369893.88</v>
      </c>
      <c r="R295" s="10">
        <v>491673</v>
      </c>
      <c r="S295" s="50">
        <v>421579.35</v>
      </c>
    </row>
    <row r="296" spans="1:22" ht="15.6" x14ac:dyDescent="0.3">
      <c r="A296" s="19" t="s">
        <v>14</v>
      </c>
      <c r="B296" s="13">
        <f t="shared" ref="B296:S296" si="39">B4</f>
        <v>29454</v>
      </c>
      <c r="C296" s="13">
        <f t="shared" si="39"/>
        <v>29475.29</v>
      </c>
      <c r="D296" s="13">
        <f t="shared" si="39"/>
        <v>31267</v>
      </c>
      <c r="E296" s="13">
        <f t="shared" si="39"/>
        <v>30909.06</v>
      </c>
      <c r="F296" s="13">
        <f t="shared" si="39"/>
        <v>34363</v>
      </c>
      <c r="G296" s="13">
        <f t="shared" si="39"/>
        <v>34401.69999999999</v>
      </c>
      <c r="H296" s="13">
        <f t="shared" si="39"/>
        <v>86444</v>
      </c>
      <c r="I296" s="13">
        <f t="shared" si="39"/>
        <v>87854.069999999992</v>
      </c>
      <c r="J296" s="13">
        <f t="shared" si="39"/>
        <v>39732</v>
      </c>
      <c r="K296" s="13">
        <f t="shared" si="39"/>
        <v>39407.83</v>
      </c>
      <c r="L296" s="13">
        <f t="shared" si="39"/>
        <v>56106.81</v>
      </c>
      <c r="M296" s="13">
        <f t="shared" si="39"/>
        <v>50437.970000000016</v>
      </c>
      <c r="N296" s="13">
        <f t="shared" si="39"/>
        <v>42754</v>
      </c>
      <c r="O296" s="13">
        <f t="shared" si="39"/>
        <v>40195.049999999996</v>
      </c>
      <c r="P296" s="13">
        <f t="shared" si="39"/>
        <v>49814</v>
      </c>
      <c r="Q296" s="13">
        <f t="shared" si="39"/>
        <v>48559.72</v>
      </c>
      <c r="R296" s="13">
        <f t="shared" si="39"/>
        <v>53237</v>
      </c>
      <c r="S296" s="48">
        <f t="shared" si="39"/>
        <v>60760.26</v>
      </c>
    </row>
    <row r="297" spans="1:22" ht="16.2" thickBot="1" x14ac:dyDescent="0.35">
      <c r="A297" s="58" t="s">
        <v>15</v>
      </c>
      <c r="B297" s="59">
        <f>B296/B295*100</f>
        <v>10.406229464178461</v>
      </c>
      <c r="C297" s="59">
        <f t="shared" ref="C297:S297" si="40">C296/C295*100</f>
        <v>11.220390783998583</v>
      </c>
      <c r="D297" s="59">
        <f t="shared" si="40"/>
        <v>10.413620604094573</v>
      </c>
      <c r="E297" s="59">
        <f t="shared" si="40"/>
        <v>10.946103198013168</v>
      </c>
      <c r="F297" s="59">
        <f t="shared" si="40"/>
        <v>11.302503042462915</v>
      </c>
      <c r="G297" s="59">
        <f t="shared" si="40"/>
        <v>12.260516107294595</v>
      </c>
      <c r="H297" s="59">
        <f t="shared" si="40"/>
        <v>26.493890198265902</v>
      </c>
      <c r="I297" s="59">
        <f t="shared" si="40"/>
        <v>25.173446610982964</v>
      </c>
      <c r="J297" s="59">
        <f t="shared" si="40"/>
        <v>10.282821590509119</v>
      </c>
      <c r="K297" s="59">
        <f t="shared" si="40"/>
        <v>11.827870368166565</v>
      </c>
      <c r="L297" s="59">
        <f t="shared" si="40"/>
        <v>13.304532477140796</v>
      </c>
      <c r="M297" s="59">
        <f t="shared" si="40"/>
        <v>13.76677135365672</v>
      </c>
      <c r="N297" s="59">
        <f t="shared" si="40"/>
        <v>10.064572019105595</v>
      </c>
      <c r="O297" s="59">
        <f t="shared" si="40"/>
        <v>11.153360049937689</v>
      </c>
      <c r="P297" s="59">
        <f t="shared" si="40"/>
        <v>11.484628064876828</v>
      </c>
      <c r="Q297" s="59">
        <f t="shared" si="40"/>
        <v>13.128013904961067</v>
      </c>
      <c r="R297" s="59">
        <f t="shared" si="40"/>
        <v>10.827724931000889</v>
      </c>
      <c r="S297" s="60">
        <f t="shared" si="40"/>
        <v>14.41253230263769</v>
      </c>
    </row>
    <row r="298" spans="1:22" ht="15.6" x14ac:dyDescent="0.3">
      <c r="A298" s="61" t="s">
        <v>269</v>
      </c>
      <c r="B298" s="62">
        <v>72845</v>
      </c>
      <c r="C298" s="62">
        <v>64416.93</v>
      </c>
      <c r="D298" s="62">
        <v>190475</v>
      </c>
      <c r="E298" s="62">
        <v>185957.89</v>
      </c>
      <c r="F298" s="62">
        <v>72569</v>
      </c>
      <c r="G298" s="62">
        <v>60719.3</v>
      </c>
      <c r="H298" s="62">
        <v>97739</v>
      </c>
      <c r="I298" s="62">
        <v>75886</v>
      </c>
      <c r="J298" s="62">
        <v>162224</v>
      </c>
      <c r="K298" s="62">
        <v>154156.04</v>
      </c>
      <c r="L298" s="62">
        <v>239047</v>
      </c>
      <c r="M298" s="62">
        <v>221238.94</v>
      </c>
      <c r="N298" s="63">
        <v>271102</v>
      </c>
      <c r="O298" s="63">
        <v>256402.78</v>
      </c>
      <c r="P298" s="63">
        <v>88394</v>
      </c>
      <c r="Q298" s="63">
        <v>83657.27</v>
      </c>
      <c r="R298" s="63">
        <v>152144</v>
      </c>
      <c r="S298" s="64">
        <v>138277.81</v>
      </c>
    </row>
    <row r="299" spans="1:22" ht="15.6" x14ac:dyDescent="0.3">
      <c r="A299" s="19" t="s">
        <v>16</v>
      </c>
      <c r="B299" s="13">
        <f>B221</f>
        <v>55.38</v>
      </c>
      <c r="C299" s="13">
        <f t="shared" ref="C299:S299" si="41">C221</f>
        <v>12.61</v>
      </c>
      <c r="D299" s="13">
        <f t="shared" si="41"/>
        <v>36834</v>
      </c>
      <c r="E299" s="13">
        <f t="shared" si="41"/>
        <v>35431.620000000003</v>
      </c>
      <c r="F299" s="13">
        <f t="shared" si="41"/>
        <v>2862</v>
      </c>
      <c r="G299" s="13">
        <f t="shared" si="41"/>
        <v>2320.2799999999997</v>
      </c>
      <c r="H299" s="13">
        <f t="shared" si="41"/>
        <v>10994</v>
      </c>
      <c r="I299" s="13">
        <f t="shared" si="41"/>
        <v>10888.56</v>
      </c>
      <c r="J299" s="13">
        <f t="shared" si="41"/>
        <v>87756</v>
      </c>
      <c r="K299" s="13">
        <f t="shared" si="41"/>
        <v>78655.820000000007</v>
      </c>
      <c r="L299" s="13">
        <f t="shared" si="41"/>
        <v>129299</v>
      </c>
      <c r="M299" s="13">
        <f t="shared" si="41"/>
        <v>127760.67</v>
      </c>
      <c r="N299" s="13">
        <f t="shared" si="41"/>
        <v>131591</v>
      </c>
      <c r="O299" s="13">
        <f t="shared" si="41"/>
        <v>126303.39000000001</v>
      </c>
      <c r="P299" s="13">
        <f t="shared" si="41"/>
        <v>5081</v>
      </c>
      <c r="Q299" s="13">
        <f t="shared" si="41"/>
        <v>4887.0450599999995</v>
      </c>
      <c r="R299" s="13">
        <f t="shared" si="41"/>
        <v>63509</v>
      </c>
      <c r="S299" s="48">
        <f t="shared" si="41"/>
        <v>62483.539999999994</v>
      </c>
    </row>
    <row r="300" spans="1:22" ht="16.2" thickBot="1" x14ac:dyDescent="0.35">
      <c r="A300" s="20" t="s">
        <v>17</v>
      </c>
      <c r="B300" s="51">
        <f>B299/B298*100</f>
        <v>7.6024435445123217E-2</v>
      </c>
      <c r="C300" s="51">
        <f t="shared" ref="C300:S300" si="42">C299/C298*100</f>
        <v>1.9575599147615384E-2</v>
      </c>
      <c r="D300" s="51">
        <f t="shared" si="42"/>
        <v>19.337970862317892</v>
      </c>
      <c r="E300" s="51">
        <f t="shared" si="42"/>
        <v>19.053571752185398</v>
      </c>
      <c r="F300" s="51">
        <f t="shared" si="42"/>
        <v>3.9438327660571315</v>
      </c>
      <c r="G300" s="51">
        <f t="shared" si="42"/>
        <v>3.8213220508141554</v>
      </c>
      <c r="H300" s="51">
        <f t="shared" si="42"/>
        <v>11.248324619650294</v>
      </c>
      <c r="I300" s="51">
        <f t="shared" si="42"/>
        <v>14.348575494821178</v>
      </c>
      <c r="J300" s="51">
        <f t="shared" si="42"/>
        <v>54.095571555380218</v>
      </c>
      <c r="K300" s="51">
        <f t="shared" si="42"/>
        <v>51.023508387994397</v>
      </c>
      <c r="L300" s="51">
        <f t="shared" si="42"/>
        <v>54.089363179625764</v>
      </c>
      <c r="M300" s="51">
        <f t="shared" si="42"/>
        <v>57.747822331819165</v>
      </c>
      <c r="N300" s="51">
        <f t="shared" si="42"/>
        <v>48.539295173034503</v>
      </c>
      <c r="O300" s="51">
        <f t="shared" si="42"/>
        <v>49.259758416035901</v>
      </c>
      <c r="P300" s="51">
        <f t="shared" si="42"/>
        <v>5.7481277009751794</v>
      </c>
      <c r="Q300" s="51">
        <f t="shared" si="42"/>
        <v>5.8417458040406993</v>
      </c>
      <c r="R300" s="51">
        <f t="shared" si="42"/>
        <v>41.742691134714484</v>
      </c>
      <c r="S300" s="52">
        <f t="shared" si="42"/>
        <v>45.186960944782101</v>
      </c>
    </row>
    <row r="301" spans="1:22" ht="15.6" x14ac:dyDescent="0.3">
      <c r="A301" s="21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</row>
    <row r="302" spans="1:22" ht="15.6" x14ac:dyDescent="0.3">
      <c r="A302" s="21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:22" ht="15.6" x14ac:dyDescent="0.3">
      <c r="A303" s="21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22" ht="15.6" x14ac:dyDescent="0.3">
      <c r="A304" s="21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</row>
    <row r="305" spans="1:19" ht="15.6" x14ac:dyDescent="0.3">
      <c r="A305" s="21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:19" ht="15.6" x14ac:dyDescent="0.3">
      <c r="A306" s="21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</row>
    <row r="307" spans="1:19" ht="15.6" x14ac:dyDescent="0.3">
      <c r="A307" s="21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 ht="15.6" x14ac:dyDescent="0.3">
      <c r="A308" s="21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</row>
    <row r="309" spans="1:19" ht="15.6" x14ac:dyDescent="0.3">
      <c r="A309" s="21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</row>
    <row r="310" spans="1:19" ht="15.6" x14ac:dyDescent="0.3">
      <c r="A310" s="21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</row>
    <row r="311" spans="1:19" ht="15.6" x14ac:dyDescent="0.3">
      <c r="A311" s="21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</row>
    <row r="312" spans="1:19" ht="15.6" x14ac:dyDescent="0.3">
      <c r="A312" s="21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</row>
    <row r="313" spans="1:19" ht="15.6" x14ac:dyDescent="0.3">
      <c r="A313" s="21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</row>
    <row r="314" spans="1:19" ht="15.6" x14ac:dyDescent="0.3">
      <c r="A314" s="21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</row>
    <row r="315" spans="1:19" ht="15.6" x14ac:dyDescent="0.3">
      <c r="A315" s="21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</row>
    <row r="316" spans="1:19" ht="15.6" x14ac:dyDescent="0.3">
      <c r="A316" s="21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 ht="15.6" x14ac:dyDescent="0.3">
      <c r="A317" s="21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 ht="15.6" x14ac:dyDescent="0.3">
      <c r="A318" s="21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</row>
    <row r="319" spans="1:19" ht="15.6" x14ac:dyDescent="0.3">
      <c r="A319" s="21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</row>
    <row r="320" spans="1:19" ht="15.6" x14ac:dyDescent="0.3">
      <c r="A320" s="21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</row>
    <row r="321" spans="1:19" ht="15.6" x14ac:dyDescent="0.3">
      <c r="A321" s="21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</row>
    <row r="322" spans="1:19" ht="15.6" x14ac:dyDescent="0.3">
      <c r="A322" s="21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</row>
    <row r="323" spans="1:19" ht="15.6" x14ac:dyDescent="0.3">
      <c r="A323" s="21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</row>
    <row r="324" spans="1:19" ht="15.6" x14ac:dyDescent="0.3">
      <c r="A324" s="21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</row>
    <row r="325" spans="1:19" ht="15.6" x14ac:dyDescent="0.3">
      <c r="A325" s="21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</row>
    <row r="326" spans="1:19" ht="15.6" x14ac:dyDescent="0.3">
      <c r="A326" s="21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</row>
    <row r="327" spans="1:19" ht="15.6" x14ac:dyDescent="0.3">
      <c r="A327" s="21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</row>
    <row r="328" spans="1:19" ht="15.6" x14ac:dyDescent="0.3">
      <c r="A328" s="21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1:19" ht="15.6" x14ac:dyDescent="0.3">
      <c r="A329" s="21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1:19" ht="15.6" x14ac:dyDescent="0.3">
      <c r="A330" s="21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</row>
    <row r="331" spans="1:19" ht="15.6" x14ac:dyDescent="0.3">
      <c r="A331" s="21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</row>
    <row r="332" spans="1:19" ht="15.6" x14ac:dyDescent="0.3">
      <c r="A332" s="21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:19" ht="15.6" x14ac:dyDescent="0.3">
      <c r="A333" s="21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:19" ht="15.6" x14ac:dyDescent="0.3">
      <c r="A334" s="21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</row>
  </sheetData>
  <sheetProtection formatCells="0" formatColumns="0" formatRows="0" insertColumns="0" insertRows="0" insertHyperlinks="0" deleteColumns="0" deleteRows="0" pivotTables="0"/>
  <mergeCells count="3">
    <mergeCell ref="A1:V1"/>
    <mergeCell ref="A2:V2"/>
    <mergeCell ref="A219:V219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47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CD3B-0E13-4F1F-A4EB-06E3F99F477D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Květuše</dc:creator>
  <cp:lastModifiedBy>Květuše Slavíková</cp:lastModifiedBy>
  <cp:lastPrinted>2023-03-06T11:50:14Z</cp:lastPrinted>
  <dcterms:created xsi:type="dcterms:W3CDTF">2022-07-15T08:13:05Z</dcterms:created>
  <dcterms:modified xsi:type="dcterms:W3CDTF">2025-04-09T12:12:51Z</dcterms:modified>
</cp:coreProperties>
</file>